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CARGA UTNG\"/>
    </mc:Choice>
  </mc:AlternateContent>
  <bookViews>
    <workbookView xWindow="0" yWindow="0" windowWidth="24000" windowHeight="9630" activeTab="6"/>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2" l="1"/>
  <c r="H43" i="12"/>
  <c r="H77" i="12" s="1"/>
  <c r="E57" i="12"/>
  <c r="H64" i="12"/>
  <c r="I28" i="2"/>
  <c r="I12" i="2"/>
  <c r="I15" i="2"/>
  <c r="I24" i="2"/>
  <c r="H38" i="16"/>
  <c r="G38" i="16"/>
  <c r="E64" i="12" l="1"/>
  <c r="D57" i="12"/>
  <c r="F19" i="16" l="1"/>
  <c r="F18" i="16"/>
  <c r="I19" i="16" l="1"/>
  <c r="I18" i="16"/>
  <c r="I13" i="16"/>
  <c r="I12" i="16" s="1"/>
  <c r="I10" i="16"/>
  <c r="I9" i="16" s="1"/>
  <c r="H12" i="16"/>
  <c r="G12" i="16"/>
  <c r="H9" i="16"/>
  <c r="G9" i="16"/>
  <c r="F13" i="16"/>
  <c r="F12" i="16" s="1"/>
  <c r="F21" i="16" s="1"/>
  <c r="F9" i="16"/>
  <c r="F10" i="16"/>
  <c r="E12" i="16"/>
  <c r="E21" i="16" s="1"/>
  <c r="I38" i="16"/>
  <c r="I37" i="16"/>
  <c r="I34" i="16"/>
  <c r="I33" i="16" s="1"/>
  <c r="I31" i="16"/>
  <c r="I30" i="16" s="1"/>
  <c r="H33" i="16"/>
  <c r="G33" i="16"/>
  <c r="H30" i="16"/>
  <c r="G30" i="16"/>
  <c r="E30" i="16"/>
  <c r="E33" i="16"/>
  <c r="E48" i="16" s="1"/>
  <c r="E8" i="14"/>
  <c r="H8" i="14" s="1"/>
  <c r="E6" i="14"/>
  <c r="H6" i="14" s="1"/>
  <c r="H21" i="16" l="1"/>
  <c r="G21" i="16"/>
  <c r="H48" i="16"/>
  <c r="G48" i="16"/>
  <c r="E16" i="13"/>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8" i="16"/>
  <c r="F37" i="16"/>
  <c r="F34" i="16"/>
  <c r="F33" i="16"/>
  <c r="E21" i="15"/>
  <c r="H21" i="15" s="1"/>
  <c r="H42" i="15" s="1"/>
  <c r="F26" i="13"/>
  <c r="I26" i="13" s="1"/>
  <c r="I40" i="13" s="1"/>
  <c r="F7" i="13"/>
  <c r="I7" i="13" s="1"/>
  <c r="I16" i="13" s="1"/>
  <c r="D77" i="12" l="1"/>
  <c r="H37" i="12"/>
  <c r="H33" i="12" s="1"/>
  <c r="H13" i="12"/>
  <c r="G77" i="12"/>
  <c r="F77" i="12"/>
  <c r="F48" i="16"/>
  <c r="F16" i="13"/>
  <c r="E42" i="15"/>
  <c r="F40" i="13"/>
  <c r="C77" i="12"/>
  <c r="E23" i="12"/>
  <c r="H23" i="12"/>
  <c r="E43" i="12"/>
  <c r="E13" i="12"/>
  <c r="E5" i="12"/>
  <c r="H5" i="12" s="1"/>
  <c r="E77" i="12" l="1"/>
  <c r="J24" i="2"/>
  <c r="G27" i="2" l="1"/>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L10" i="3" s="1"/>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O39" i="2"/>
  <c r="O38" i="2"/>
  <c r="O37" i="2"/>
  <c r="O36" i="2"/>
  <c r="N35" i="2"/>
  <c r="L35" i="2"/>
  <c r="O35" i="2" s="1"/>
  <c r="G35" i="2"/>
  <c r="E35" i="2"/>
  <c r="O34" i="2"/>
  <c r="O33" i="2"/>
  <c r="O32" i="2"/>
  <c r="O31" i="2"/>
  <c r="N30" i="2"/>
  <c r="L30" i="2"/>
  <c r="O30" i="2" s="1"/>
  <c r="G30" i="2"/>
  <c r="E30" i="2"/>
  <c r="O29" i="2"/>
  <c r="P28" i="2"/>
  <c r="J28" i="2"/>
  <c r="O28" i="2" s="1"/>
  <c r="N27" i="2"/>
  <c r="M27" i="2"/>
  <c r="L27" i="2"/>
  <c r="K27" i="2"/>
  <c r="I27" i="2"/>
  <c r="H27" i="2"/>
  <c r="E27" i="2"/>
  <c r="O26" i="2"/>
  <c r="O25" i="2"/>
  <c r="P24" i="2"/>
  <c r="Q24" i="2"/>
  <c r="N23" i="2"/>
  <c r="M23" i="2"/>
  <c r="L23" i="2"/>
  <c r="K23" i="2"/>
  <c r="I23" i="2"/>
  <c r="H23" i="2"/>
  <c r="E23" i="2"/>
  <c r="O22" i="2"/>
  <c r="O21" i="2"/>
  <c r="O20" i="2"/>
  <c r="O19" i="2"/>
  <c r="O18" i="2"/>
  <c r="O17" i="2"/>
  <c r="O16" i="2"/>
  <c r="P15" i="2"/>
  <c r="J15" i="2"/>
  <c r="O15" i="2" s="1"/>
  <c r="N14" i="2"/>
  <c r="M14" i="2"/>
  <c r="L14" i="2"/>
  <c r="P14" i="2" s="1"/>
  <c r="K14" i="2"/>
  <c r="I14" i="2"/>
  <c r="H14" i="2"/>
  <c r="O13" i="2"/>
  <c r="P12" i="2"/>
  <c r="J12" i="2"/>
  <c r="O12" i="2" s="1"/>
  <c r="N11" i="2"/>
  <c r="M11" i="2"/>
  <c r="L11" i="2"/>
  <c r="K11" i="2"/>
  <c r="I11" i="2"/>
  <c r="H11" i="2"/>
  <c r="H41" i="2" s="1"/>
  <c r="G11" i="2"/>
  <c r="W56" i="1"/>
  <c r="W53" i="1"/>
  <c r="W50" i="1"/>
  <c r="W49" i="1"/>
  <c r="W48" i="1"/>
  <c r="W43" i="1"/>
  <c r="W37" i="1"/>
  <c r="W35" i="1"/>
  <c r="W34" i="1"/>
  <c r="W33" i="1"/>
  <c r="W15" i="1"/>
  <c r="W14" i="1"/>
  <c r="W11" i="1"/>
  <c r="W10" i="1"/>
  <c r="W9" i="1"/>
  <c r="W8" i="1"/>
  <c r="W7" i="1"/>
  <c r="G11" i="3" l="1"/>
  <c r="G41" i="3" s="1"/>
  <c r="L13" i="3"/>
  <c r="L11" i="3" s="1"/>
  <c r="L41" i="3" s="1"/>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<sst xmlns="http://schemas.openxmlformats.org/spreadsheetml/2006/main" count="1112" uniqueCount="467">
  <si>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</si>
  <si>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</si>
  <si>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</si>
  <si>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</si>
  <si>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</si>
  <si>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</si>
  <si>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</si>
  <si>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</si>
  <si>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</si>
  <si>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</si>
  <si>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</si>
  <si>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</si>
  <si>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</si>
  <si>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</si>
  <si>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</si>
  <si>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</si>
  <si>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</si>
  <si>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</si>
  <si>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</si>
  <si>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</si>
  <si>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</si>
  <si>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</si>
  <si>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</si>
  <si>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</si>
  <si>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</si>
  <si>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</si>
  <si>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</si>
  <si>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</si>
  <si>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</si>
  <si>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</si>
  <si>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</si>
  <si>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</si>
  <si>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</si>
  <si>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</si>
  <si>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</si>
  <si>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</si>
  <si>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</si>
  <si>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</si>
  <si>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</si>
  <si>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</si>
  <si>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</si>
  <si>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</si>
  <si>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</si>
  <si>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</si>
  <si>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</si>
  <si>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</si>
  <si>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</si>
  <si>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</si>
  <si>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</si>
  <si>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</si>
  <si>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</si>
  <si>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</si>
  <si>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</si>
  <si>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</si>
  <si>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</si>
  <si>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</si>
  <si>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</si>
  <si>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</si>
  <si>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</si>
  <si>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</si>
  <si>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</si>
  <si>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</si>
  <si>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</si>
  <si>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</si>
  <si>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</si>
  <si>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</si>
  <si>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</si>
  <si>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</si>
  <si>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</si>
  <si>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</si>
  <si>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</si>
  <si>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</si>
  <si>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</si>
  <si>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</si>
  <si>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</si>
  <si>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</si>
  <si>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</si>
  <si>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</si>
  <si>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</si>
  <si>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</si>
  <si>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</si>
  <si>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</si>
  <si>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</si>
  <si>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</si>
  <si>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</si>
  <si>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</si>
  <si>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</si>
  <si>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</si>
  <si>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</si>
  <si>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</si>
  <si>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</si>
  <si>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</si>
  <si>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</si>
  <si>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</si>
  <si>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</si>
  <si>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</si>
  <si>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</si>
  <si>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</si>
  <si>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</si>
  <si>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</si>
  <si>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</si>
  <si>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</si>
  <si>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</si>
  <si>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</si>
  <si>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</si>
  <si>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</si>
  <si>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</si>
  <si>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</si>
  <si>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</si>
  <si>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</si>
  <si>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</si>
  <si>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</si>
  <si>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</si>
  <si>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</si>
  <si>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</si>
  <si>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</si>
  <si>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</si>
  <si>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</si>
  <si>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</si>
  <si>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</si>
  <si>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</si>
  <si>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</si>
  <si>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</si>
  <si>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</si>
  <si>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</si>
  <si>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</si>
  <si>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</si>
  <si>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</si>
  <si>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</si>
  <si>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</si>
  <si>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</si>
  <si>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</si>
  <si>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</si>
  <si>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</si>
  <si>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</si>
  <si>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</si>
  <si>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</si>
  <si>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</si>
  <si>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</si>
  <si>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</si>
  <si>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</si>
  <si>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</si>
  <si>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</si>
  <si>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</si>
  <si>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</si>
  <si>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</si>
  <si>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</si>
  <si>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</si>
  <si>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</si>
  <si>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</si>
  <si>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</si>
  <si>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</si>
  <si>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</si>
  <si>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</si>
  <si>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</si>
  <si>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</si>
  <si>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</si>
  <si>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</si>
  <si>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</si>
  <si>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</si>
  <si>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</si>
  <si>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</si>
  <si>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</si>
  <si>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</si>
  <si>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</si>
  <si>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</si>
  <si>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</si>
  <si>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</si>
  <si>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</si>
  <si>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</si>
  <si>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</si>
  <si>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</si>
  <si>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</si>
  <si>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</si>
  <si>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</si>
  <si>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</si>
  <si>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</si>
  <si>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</si>
  <si>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</si>
  <si>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</si>
  <si>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</si>
  <si>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</si>
  <si>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</si>
  <si>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</si>
  <si>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</si>
  <si>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</si>
  <si>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</si>
  <si>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</si>
  <si>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</si>
  <si>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</si>
  <si>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</si>
  <si>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</si>
  <si>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</si>
  <si>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</si>
  <si>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</si>
  <si>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</si>
  <si>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</si>
  <si>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</si>
  <si>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</si>
  <si>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</si>
  <si>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</si>
  <si>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</si>
  <si>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</si>
  <si>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</si>
  <si>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</si>
  <si>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</si>
  <si>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</si>
  <si>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</si>
  <si>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</si>
  <si>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</si>
  <si>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</si>
  <si>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</si>
  <si>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</si>
  <si>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</si>
  <si>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</si>
  <si>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</si>
  <si>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</si>
  <si>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</si>
  <si>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</si>
  <si>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</si>
  <si>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</si>
  <si>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</si>
  <si>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</si>
  <si>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</si>
  <si>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</si>
  <si>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</si>
  <si>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</si>
  <si>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</si>
  <si>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</si>
  <si>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</si>
  <si>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</si>
  <si>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</si>
  <si>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</si>
  <si>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</si>
  <si>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</si>
  <si>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</si>
  <si>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</si>
  <si>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</si>
  <si>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</si>
  <si>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</si>
  <si>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</si>
  <si>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</si>
  <si>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</si>
  <si>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</si>
  <si>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</si>
  <si>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</si>
  <si>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</si>
  <si>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</si>
  <si>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</si>
  <si>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</si>
  <si>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</si>
  <si>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</si>
  <si>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</si>
  <si>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</si>
  <si>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</si>
  <si>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</si>
  <si>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</si>
  <si>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</si>
  <si>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</si>
  <si>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</si>
  <si>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</si>
  <si>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</si>
  <si>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</si>
  <si>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</si>
  <si>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</si>
  <si>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</si>
  <si>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</si>
  <si>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</si>
  <si>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</si>
  <si>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</si>
  <si>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</si>
  <si>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</si>
  <si>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</si>
  <si>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</si>
  <si>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</si>
  <si>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</si>
  <si>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</si>
  <si>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</si>
  <si>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</si>
  <si>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</si>
  <si>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</si>
  <si>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</si>
  <si>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</si>
  <si>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</si>
  <si>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</si>
  <si>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</si>
  <si>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</si>
  <si>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</si>
  <si>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</si>
  <si>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</si>
  <si>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</si>
  <si>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</si>
  <si>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</si>
  <si>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</si>
  <si>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</si>
  <si>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</si>
  <si>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</si>
  <si>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</si>
  <si>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</si>
  <si>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</si>
  <si>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</si>
  <si>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</si>
  <si>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</si>
  <si>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</si>
  <si>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</si>
  <si>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</si>
  <si>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</si>
  <si>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</si>
  <si>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</si>
  <si>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</si>
  <si>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</si>
  <si>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</si>
  <si>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</si>
  <si>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</si>
  <si>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</si>
  <si>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</si>
  <si>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</si>
  <si>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</si>
  <si>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</si>
  <si>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</si>
  <si>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</si>
  <si>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</si>
  <si>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</si>
  <si>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</si>
  <si>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</si>
  <si>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</si>
  <si>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</si>
  <si>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</si>
  <si>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</si>
  <si>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</si>
  <si>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</si>
  <si>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</si>
  <si>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</si>
  <si>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</si>
  <si>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</si>
  <si>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</si>
  <si>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</si>
  <si>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</si>
  <si>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</si>
  <si>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</si>
  <si>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</si>
  <si>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</si>
  <si>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</si>
  <si>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</si>
  <si>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</si>
  <si>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</si>
  <si>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</si>
  <si>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</si>
  <si>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</si>
  <si>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</si>
  <si>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</si>
  <si>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</si>
  <si>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</si>
  <si>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</si>
  <si>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</si>
  <si>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</si>
  <si>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</si>
  <si>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</si>
  <si>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</si>
  <si>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</si>
  <si>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</si>
  <si>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</si>
  <si>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</si>
  <si>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</si>
  <si>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</si>
  <si>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</si>
  <si>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</si>
  <si>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</si>
  <si>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</si>
  <si>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</si>
  <si>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</si>
  <si>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</si>
  <si>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</si>
  <si>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</si>
  <si>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</si>
  <si>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</si>
  <si>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</si>
  <si>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</si>
  <si>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</si>
  <si>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</si>
  <si>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</si>
  <si>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</si>
  <si>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</si>
  <si>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</si>
  <si>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</si>
  <si>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</si>
  <si>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</si>
  <si>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</si>
  <si>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</si>
  <si>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</si>
  <si>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</si>
  <si>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</si>
  <si>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</si>
  <si>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</si>
  <si>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</si>
  <si>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</si>
  <si>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</si>
  <si>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</si>
  <si>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</si>
  <si>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</si>
  <si>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</si>
  <si>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</si>
  <si>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</si>
  <si>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</si>
  <si>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</si>
  <si>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</si>
  <si>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</si>
  <si>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</si>
  <si>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</si>
  <si>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</si>
  <si>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</si>
  <si>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</si>
  <si>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</si>
  <si>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</si>
  <si>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</si>
  <si>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</si>
  <si>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</si>
  <si>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</si>
  <si>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</si>
  <si>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</si>
  <si>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</si>
  <si>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</si>
  <si>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</si>
  <si>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</si>
  <si>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</si>
  <si>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</si>
  <si>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</si>
  <si>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</si>
  <si>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</si>
  <si>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</si>
  <si>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</si>
  <si>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</si>
  <si>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</si>
  <si>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</si>
  <si>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</si>
  <si>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</si>
  <si>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</si>
  <si>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</si>
  <si>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</si>
  <si>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</si>
  <si>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</si>
  <si>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</si>
  <si>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</si>
  <si>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</si>
  <si>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</si>
  <si>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</si>
  <si>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</si>
  <si>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</si>
  <si>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</si>
  <si>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</si>
  <si>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</si>
  <si>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</si>
  <si>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</si>
  <si>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</si>
  <si>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</si>
  <si>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ENCARGADO DE RECTORÍA SEGÚN OFICIO DE FECHA 09 DE AGOSTO 2018</t>
  </si>
  <si>
    <t>________________________________________________________</t>
  </si>
  <si>
    <t>ENCARGADO DE RECTORÍA SEGÚN OFICIO DE FECHA 09 DE AGOSTO</t>
  </si>
  <si>
    <t>M. en C. ANDRÉS SALVADOR CASILLAS BARAJAS</t>
  </si>
  <si>
    <t>Universidad Tecnológica del Norte de Guanajuato
Estado Analítico del Ejercicio del Presupuesto de Egresos
Clasificación Funcional (Finalidad y Función)
Del 01 de enero al 30 de septiembre 2018</t>
  </si>
  <si>
    <t>Universidad Tecnológica del Norte de Guanajuato
Estado Analítico del Ejercicio del Presupuesto de Egresos
Clasificación Económica (por Tipo de Gasto)
Del 01 de enero al 30 de septiembre 2018</t>
  </si>
  <si>
    <t>Universidad Tecnológica del Norte de Guanajuato
Estado Analítico del Ejercicio del Presupuesto de Egresos
Clasificación Administrativa
Del 01 de enero al 30 de septiembre 2018</t>
  </si>
  <si>
    <t>Sector Paraestatal del Gobierno (Federal/Estatal/Municipal) de Universidad Tecnológica del Norte de Guanajuato
Estado Analítico del Ejercicio del Presupuesto de Egresos
Clasificación Administrativa
Del 01 de enero al 30 de septiembre 2018</t>
  </si>
  <si>
    <t>Del 01 de Enero al 30 de septiembre de 2018</t>
  </si>
  <si>
    <t>Universidad Tecnológica del Norte de Guanajuato
Estado Analítico del Ejercicio del Presupuesto de Egresos
Clasificación por Objeto del Gasto (Capítulo y Concepto)
Del 01 de enero al 30 de septiembre 2018</t>
  </si>
  <si>
    <t>Universidad Tecnológica del Norte de Guanajuato
Estado Analítico de Ingresos
Del 01 de enero al 30 de septiembre 2018</t>
  </si>
  <si>
    <t xml:space="preserve">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</si>
</sst>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67">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7" fillId="3" borderId="13" xfId="1" applyFont="1" applyFill="1" applyBorder="1" applyAlignment="1">
      <alignment horizontal="right" vertical="center" wrapText="1"/>
    </xf>
    <xf numFmtId="43" fontId="8" fillId="0" borderId="9" xfId="1" applyFont="1" applyBorder="1" applyProtection="1">
      <protection locked="0"/>
    </xf>
    <xf numFmtId="43" fontId="6" fillId="3" borderId="9" xfId="1" applyFont="1" applyFill="1" applyBorder="1" applyAlignment="1">
      <alignment horizontal="right" vertical="center" wrapText="1"/>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1"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6" fillId="0" borderId="0" xfId="0" applyFont="1" applyBorder="1" applyAlignment="1">
      <alignment horizont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showGridLines="0" zoomScaleNormal="100" workbookViewId="0"/>
  </sheetViews>
  <sheetFormatPr baseColWidth="10" defaultColWidth="10.28515625" defaultRowHeight="11.25" x14ac:dyDescent="0.25"/>
  <cols>
    <col min="1" max="1" width="10.28515625" style="214"/>
    <col min="2" max="2" width="1.5703125" style="214" customWidth="1"/>
    <col min="3" max="3" width="43.5703125" style="214" customWidth="1"/>
    <col min="4" max="4" width="15.28515625" style="214" customWidth="1"/>
    <col min="5" max="5" width="17" style="214" customWidth="1"/>
    <col min="6" max="7" width="15.28515625" style="214" customWidth="1"/>
    <col min="8" max="8" width="16.140625" style="214" customWidth="1"/>
    <col min="9" max="9" width="15.28515625" style="214" customWidth="1"/>
    <col min="10" max="16384" width="10.28515625" style="214"/>
  </cols>
  <sheetData>
    <row r="1" spans="2:9" s="207" customFormat="1" ht="39.950000000000003" customHeight="1" x14ac:dyDescent="0.25">
      <c r="B1" s="266" t="s">
        <v>465</v>
      </c>
      <c r="C1" s="267"/>
      <c r="D1" s="267"/>
      <c r="E1" s="267"/>
      <c r="F1" s="267"/>
      <c r="G1" s="267"/>
      <c r="H1" s="267"/>
      <c r="I1" s="268"/>
    </row>
    <row r="2" spans="2:9" s="207" customFormat="1" x14ac:dyDescent="0.25">
      <c r="B2" s="269" t="s">
        <v>338</v>
      </c>
      <c r="C2" s="270"/>
      <c r="D2" s="267" t="s">
        <v>443</v>
      </c>
      <c r="E2" s="267"/>
      <c r="F2" s="267"/>
      <c r="G2" s="267"/>
      <c r="H2" s="267"/>
      <c r="I2" s="275" t="s">
        <v>339</v>
      </c>
    </row>
    <row r="3" spans="2:9" s="211" customFormat="1" ht="24.95" customHeight="1" x14ac:dyDescent="0.25">
      <c r="B3" s="271"/>
      <c r="C3" s="272"/>
      <c r="D3" s="208" t="s">
        <v>266</v>
      </c>
      <c r="E3" s="209" t="s">
        <v>340</v>
      </c>
      <c r="F3" s="209" t="s">
        <v>207</v>
      </c>
      <c r="G3" s="209" t="s">
        <v>209</v>
      </c>
      <c r="H3" s="210" t="s">
        <v>341</v>
      </c>
      <c r="I3" s="276"/>
    </row>
    <row r="4" spans="2:9" s="211" customFormat="1" x14ac:dyDescent="0.25">
      <c r="B4" s="273"/>
      <c r="C4" s="274"/>
      <c r="D4" s="212" t="s">
        <v>342</v>
      </c>
      <c r="E4" s="213" t="s">
        <v>343</v>
      </c>
      <c r="F4" s="213" t="s">
        <v>444</v>
      </c>
      <c r="G4" s="213" t="s">
        <v>344</v>
      </c>
      <c r="H4" s="213" t="s">
        <v>74</v>
      </c>
      <c r="I4" s="213" t="s">
        <v>445</v>
      </c>
    </row>
    <row r="5" spans="2:9" x14ac:dyDescent="0.25">
      <c r="B5" s="260" t="s">
        <v>345</v>
      </c>
      <c r="D5" s="215"/>
      <c r="E5" s="215"/>
      <c r="F5" s="215"/>
      <c r="G5" s="215"/>
      <c r="H5" s="215"/>
      <c r="I5" s="215"/>
    </row>
    <row r="6" spans="2:9" x14ac:dyDescent="0.25">
      <c r="B6" s="261" t="s">
        <v>346</v>
      </c>
      <c r="D6" s="216"/>
      <c r="E6" s="216"/>
      <c r="F6" s="216"/>
      <c r="G6" s="216"/>
      <c r="H6" s="216"/>
      <c r="I6" s="216"/>
    </row>
    <row r="7" spans="2:9" x14ac:dyDescent="0.25">
      <c r="B7" s="261" t="s">
        <v>347</v>
      </c>
      <c r="D7" s="216"/>
      <c r="E7" s="216"/>
      <c r="F7" s="216"/>
      <c r="G7" s="216"/>
      <c r="H7" s="216"/>
      <c r="I7" s="216"/>
    </row>
    <row r="8" spans="2:9" x14ac:dyDescent="0.25">
      <c r="B8" s="261" t="s">
        <v>348</v>
      </c>
      <c r="D8" s="216"/>
      <c r="E8" s="216"/>
      <c r="F8" s="216"/>
      <c r="G8" s="216"/>
      <c r="H8" s="216"/>
      <c r="I8" s="216"/>
    </row>
    <row r="9" spans="2:9" x14ac:dyDescent="0.25">
      <c r="B9" s="261" t="s">
        <v>349</v>
      </c>
      <c r="D9" s="216">
        <v>6575400</v>
      </c>
      <c r="E9" s="216">
        <v>0</v>
      </c>
      <c r="F9" s="216">
        <f>F10</f>
        <v>6575400</v>
      </c>
      <c r="G9" s="216">
        <f>G10</f>
        <v>6087001.8899999997</v>
      </c>
      <c r="H9" s="216">
        <f>H10</f>
        <v>6087001.8899999997</v>
      </c>
      <c r="I9" s="216">
        <f>I10</f>
        <v>-488398.11000000034</v>
      </c>
    </row>
    <row r="10" spans="2:9" x14ac:dyDescent="0.25">
      <c r="B10" s="217">
        <v>51</v>
      </c>
      <c r="C10" s="218" t="s">
        <v>350</v>
      </c>
      <c r="D10" s="216">
        <v>6575400</v>
      </c>
      <c r="E10" s="216">
        <v>0</v>
      </c>
      <c r="F10" s="216">
        <f>D10+E10</f>
        <v>6575400</v>
      </c>
      <c r="G10" s="216">
        <v>6087001.8899999997</v>
      </c>
      <c r="H10" s="216">
        <v>6087001.8899999997</v>
      </c>
      <c r="I10" s="216">
        <f>H10-D10</f>
        <v>-488398.11000000034</v>
      </c>
    </row>
    <row r="11" spans="2:9" x14ac:dyDescent="0.25">
      <c r="B11" s="217">
        <v>52</v>
      </c>
      <c r="C11" s="218" t="s">
        <v>351</v>
      </c>
      <c r="D11" s="216"/>
      <c r="E11" s="216"/>
      <c r="F11" s="216"/>
      <c r="G11" s="216"/>
      <c r="H11" s="216"/>
      <c r="I11" s="216"/>
    </row>
    <row r="12" spans="2:9" x14ac:dyDescent="0.25">
      <c r="B12" s="261" t="s">
        <v>352</v>
      </c>
      <c r="D12" s="216">
        <v>1156517</v>
      </c>
      <c r="E12" s="216">
        <f>E13</f>
        <v>3156124.28</v>
      </c>
      <c r="F12" s="216">
        <f>F13</f>
        <v>4312641.2799999993</v>
      </c>
      <c r="G12" s="216">
        <f>G13</f>
        <v>1347940.49</v>
      </c>
      <c r="H12" s="216">
        <f>H13</f>
        <v>1347940.49</v>
      </c>
      <c r="I12" s="216">
        <f>I13</f>
        <v>191423.49</v>
      </c>
    </row>
    <row r="13" spans="2:9" x14ac:dyDescent="0.25">
      <c r="B13" s="217">
        <v>61</v>
      </c>
      <c r="C13" s="218" t="s">
        <v>350</v>
      </c>
      <c r="D13" s="216">
        <v>1156517</v>
      </c>
      <c r="E13" s="223">
        <v>3156124.28</v>
      </c>
      <c r="F13" s="216">
        <f>D13+E13</f>
        <v>4312641.2799999993</v>
      </c>
      <c r="G13" s="216">
        <v>1347940.49</v>
      </c>
      <c r="H13" s="216">
        <v>1347940.49</v>
      </c>
      <c r="I13" s="216">
        <f>H13-D13</f>
        <v>191423.49</v>
      </c>
    </row>
    <row r="14" spans="2:9" x14ac:dyDescent="0.25">
      <c r="B14" s="217">
        <v>62</v>
      </c>
      <c r="C14" s="218" t="s">
        <v>351</v>
      </c>
      <c r="D14" s="216"/>
      <c r="E14" s="216"/>
      <c r="F14" s="216"/>
      <c r="G14" s="216"/>
      <c r="H14" s="216"/>
      <c r="I14" s="216"/>
    </row>
    <row r="15" spans="2:9" ht="33.75" x14ac:dyDescent="0.25">
      <c r="B15" s="217"/>
      <c r="C15" s="219" t="s">
        <v>446</v>
      </c>
      <c r="D15" s="216"/>
      <c r="E15" s="216">
        <v>0</v>
      </c>
      <c r="F15" s="216">
        <v>0</v>
      </c>
      <c r="G15" s="216">
        <v>0</v>
      </c>
      <c r="H15" s="216">
        <v>0</v>
      </c>
      <c r="I15" s="216">
        <v>0</v>
      </c>
    </row>
    <row r="16" spans="2:9" x14ac:dyDescent="0.25">
      <c r="B16" s="261" t="s">
        <v>353</v>
      </c>
      <c r="D16" s="216"/>
      <c r="E16" s="216"/>
      <c r="F16" s="216"/>
      <c r="G16" s="216"/>
      <c r="H16" s="216"/>
      <c r="I16" s="216"/>
    </row>
    <row r="17" spans="2:9" x14ac:dyDescent="0.25">
      <c r="B17" s="261" t="s">
        <v>354</v>
      </c>
      <c r="D17" s="216">
        <v>0</v>
      </c>
      <c r="E17" s="216">
        <v>0</v>
      </c>
      <c r="F17" s="216">
        <v>0</v>
      </c>
      <c r="G17" s="216">
        <v>0</v>
      </c>
      <c r="H17" s="216">
        <v>0</v>
      </c>
      <c r="I17" s="216">
        <v>0</v>
      </c>
    </row>
    <row r="18" spans="2:9" x14ac:dyDescent="0.25">
      <c r="B18" s="261" t="s">
        <v>336</v>
      </c>
      <c r="D18" s="216"/>
      <c r="E18" s="216">
        <v>42871738</v>
      </c>
      <c r="F18" s="216">
        <f>D18+E18</f>
        <v>42871738</v>
      </c>
      <c r="G18" s="216">
        <v>32625864</v>
      </c>
      <c r="H18" s="216">
        <v>32625864</v>
      </c>
      <c r="I18" s="216">
        <f>H18-D18</f>
        <v>32625864</v>
      </c>
    </row>
    <row r="19" spans="2:9" x14ac:dyDescent="0.25">
      <c r="B19" s="261" t="s">
        <v>355</v>
      </c>
      <c r="D19" s="216">
        <v>53979174.020000003</v>
      </c>
      <c r="E19" s="216">
        <v>0</v>
      </c>
      <c r="F19" s="216">
        <f>D19+E19</f>
        <v>53979174.020000003</v>
      </c>
      <c r="G19" s="216">
        <v>35679384.700000003</v>
      </c>
      <c r="H19" s="216">
        <v>35679384.700000003</v>
      </c>
      <c r="I19" s="216">
        <f>H19-D19</f>
        <v>-18299789.32</v>
      </c>
    </row>
    <row r="20" spans="2:9" x14ac:dyDescent="0.25">
      <c r="B20" s="262"/>
      <c r="D20" s="220"/>
      <c r="E20" s="220"/>
      <c r="F20" s="220">
        <v>0</v>
      </c>
      <c r="G20" s="220"/>
      <c r="H20" s="220"/>
      <c r="I20" s="220"/>
    </row>
    <row r="21" spans="2:9" x14ac:dyDescent="0.25">
      <c r="B21" s="221"/>
      <c r="C21" s="222" t="s">
        <v>356</v>
      </c>
      <c r="D21" s="223">
        <v>61711091.020000003</v>
      </c>
      <c r="E21" s="223">
        <f>E9+E12+E17+E18+E19</f>
        <v>46027862.280000001</v>
      </c>
      <c r="F21" s="223">
        <f>F9+F12+F18+F19</f>
        <v>107738953.30000001</v>
      </c>
      <c r="G21" s="223">
        <f>G9+G12+G15+G17+G18+G19</f>
        <v>75740191.080000013</v>
      </c>
      <c r="H21" s="223">
        <f>H9+H12+H15+H17+H18+H19</f>
        <v>75740191.080000013</v>
      </c>
      <c r="I21" s="224">
        <v>0</v>
      </c>
    </row>
    <row r="22" spans="2:9" x14ac:dyDescent="0.25">
      <c r="B22" s="225"/>
      <c r="C22" s="226"/>
      <c r="D22" s="227"/>
      <c r="E22" s="227"/>
      <c r="F22" s="228"/>
      <c r="G22" s="229" t="s">
        <v>447</v>
      </c>
      <c r="H22" s="230"/>
      <c r="I22" s="220"/>
    </row>
    <row r="23" spans="2:9" x14ac:dyDescent="0.25">
      <c r="B23" s="277" t="s">
        <v>448</v>
      </c>
      <c r="C23" s="278"/>
      <c r="D23" s="267" t="s">
        <v>443</v>
      </c>
      <c r="E23" s="267"/>
      <c r="F23" s="267"/>
      <c r="G23" s="267"/>
      <c r="H23" s="267"/>
      <c r="I23" s="275" t="s">
        <v>339</v>
      </c>
    </row>
    <row r="24" spans="2:9" ht="22.5" x14ac:dyDescent="0.25">
      <c r="B24" s="279"/>
      <c r="C24" s="280"/>
      <c r="D24" s="208" t="s">
        <v>266</v>
      </c>
      <c r="E24" s="209" t="s">
        <v>340</v>
      </c>
      <c r="F24" s="209" t="s">
        <v>207</v>
      </c>
      <c r="G24" s="209" t="s">
        <v>209</v>
      </c>
      <c r="H24" s="210" t="s">
        <v>341</v>
      </c>
      <c r="I24" s="276"/>
    </row>
    <row r="25" spans="2:9" x14ac:dyDescent="0.25">
      <c r="B25" s="281"/>
      <c r="C25" s="282"/>
      <c r="D25" s="212" t="s">
        <v>342</v>
      </c>
      <c r="E25" s="213" t="s">
        <v>343</v>
      </c>
      <c r="F25" s="213" t="s">
        <v>444</v>
      </c>
      <c r="G25" s="213" t="s">
        <v>344</v>
      </c>
      <c r="H25" s="213" t="s">
        <v>74</v>
      </c>
      <c r="I25" s="213" t="s">
        <v>445</v>
      </c>
    </row>
    <row r="26" spans="2:9" x14ac:dyDescent="0.25">
      <c r="B26" s="256" t="s">
        <v>449</v>
      </c>
      <c r="C26" s="231"/>
      <c r="D26" s="232"/>
      <c r="E26" s="232"/>
      <c r="F26" s="232"/>
      <c r="G26" s="232"/>
      <c r="H26" s="232"/>
      <c r="I26" s="232"/>
    </row>
    <row r="27" spans="2:9" x14ac:dyDescent="0.25">
      <c r="B27" s="233"/>
      <c r="C27" s="234" t="s">
        <v>345</v>
      </c>
      <c r="D27" s="235"/>
      <c r="E27" s="235"/>
      <c r="F27" s="235"/>
      <c r="G27" s="235"/>
      <c r="H27" s="235"/>
      <c r="I27" s="235"/>
    </row>
    <row r="28" spans="2:9" x14ac:dyDescent="0.25">
      <c r="B28" s="233"/>
      <c r="C28" s="234" t="s">
        <v>347</v>
      </c>
      <c r="D28" s="235"/>
      <c r="E28" s="235"/>
      <c r="F28" s="235"/>
      <c r="G28" s="235"/>
      <c r="H28" s="235"/>
      <c r="I28" s="235"/>
    </row>
    <row r="29" spans="2:9" x14ac:dyDescent="0.25">
      <c r="B29" s="233"/>
      <c r="C29" s="234" t="s">
        <v>348</v>
      </c>
      <c r="D29" s="235"/>
      <c r="E29" s="235"/>
      <c r="F29" s="235"/>
      <c r="G29" s="235"/>
      <c r="H29" s="235"/>
      <c r="I29" s="235"/>
    </row>
    <row r="30" spans="2:9" x14ac:dyDescent="0.25">
      <c r="B30" s="233"/>
      <c r="C30" s="234" t="s">
        <v>349</v>
      </c>
      <c r="D30" s="235">
        <v>6575400</v>
      </c>
      <c r="E30" s="235">
        <f>E31</f>
        <v>0</v>
      </c>
      <c r="F30" s="235">
        <v>6575400</v>
      </c>
      <c r="G30" s="216">
        <f>G31</f>
        <v>6087001.8899999997</v>
      </c>
      <c r="H30" s="216">
        <f>H31</f>
        <v>6087001.8899999997</v>
      </c>
      <c r="I30" s="216">
        <f>I31</f>
        <v>-488398.11000000034</v>
      </c>
    </row>
    <row r="31" spans="2:9" x14ac:dyDescent="0.25">
      <c r="B31" s="233"/>
      <c r="C31" s="236" t="s">
        <v>350</v>
      </c>
      <c r="D31" s="235">
        <v>6575400</v>
      </c>
      <c r="E31" s="235">
        <v>0</v>
      </c>
      <c r="F31" s="235">
        <v>6575400</v>
      </c>
      <c r="G31" s="216">
        <v>6087001.8899999997</v>
      </c>
      <c r="H31" s="216">
        <v>6087001.8899999997</v>
      </c>
      <c r="I31" s="216">
        <f>H31-D31</f>
        <v>-488398.11000000034</v>
      </c>
    </row>
    <row r="32" spans="2:9" x14ac:dyDescent="0.25">
      <c r="B32" s="233"/>
      <c r="C32" s="236" t="s">
        <v>351</v>
      </c>
      <c r="D32" s="235"/>
      <c r="E32" s="235"/>
      <c r="F32" s="235"/>
      <c r="G32" s="216"/>
      <c r="H32" s="216"/>
      <c r="I32" s="216"/>
    </row>
    <row r="33" spans="2:9" x14ac:dyDescent="0.25">
      <c r="B33" s="233"/>
      <c r="C33" s="234" t="s">
        <v>352</v>
      </c>
      <c r="D33" s="235">
        <v>1156517</v>
      </c>
      <c r="E33" s="235">
        <f>E34</f>
        <v>2398690.62</v>
      </c>
      <c r="F33" s="223">
        <f>+D33+E33</f>
        <v>3555207.62</v>
      </c>
      <c r="G33" s="216">
        <f>G34</f>
        <v>973940.49</v>
      </c>
      <c r="H33" s="216">
        <f>H34</f>
        <v>973940.49</v>
      </c>
      <c r="I33" s="216">
        <f>I34</f>
        <v>-182576.51</v>
      </c>
    </row>
    <row r="34" spans="2:9" x14ac:dyDescent="0.25">
      <c r="B34" s="233"/>
      <c r="C34" s="236" t="s">
        <v>350</v>
      </c>
      <c r="D34" s="235">
        <v>1156517</v>
      </c>
      <c r="E34" s="223">
        <v>2398690.62</v>
      </c>
      <c r="F34" s="223">
        <f>+D34+E34</f>
        <v>3555207.62</v>
      </c>
      <c r="G34" s="216">
        <v>973940.49</v>
      </c>
      <c r="H34" s="216">
        <v>973940.49</v>
      </c>
      <c r="I34" s="216">
        <f>H34-D34</f>
        <v>-182576.51</v>
      </c>
    </row>
    <row r="35" spans="2:9" ht="12.75" x14ac:dyDescent="0.25">
      <c r="B35" s="233"/>
      <c r="C35" s="236" t="s">
        <v>351</v>
      </c>
      <c r="D35" s="235"/>
      <c r="E35" s="237"/>
      <c r="F35" s="235"/>
      <c r="G35" s="216"/>
      <c r="H35" s="216"/>
      <c r="I35" s="216"/>
    </row>
    <row r="36" spans="2:9" ht="33.75" x14ac:dyDescent="0.25">
      <c r="B36" s="233"/>
      <c r="C36" s="238" t="s">
        <v>446</v>
      </c>
      <c r="D36" s="235"/>
      <c r="E36" s="235"/>
      <c r="F36" s="235"/>
      <c r="G36" s="216">
        <v>0</v>
      </c>
      <c r="H36" s="216">
        <v>0</v>
      </c>
      <c r="I36" s="216">
        <v>0</v>
      </c>
    </row>
    <row r="37" spans="2:9" x14ac:dyDescent="0.25">
      <c r="B37" s="233"/>
      <c r="C37" s="234" t="s">
        <v>354</v>
      </c>
      <c r="D37" s="235"/>
      <c r="E37" s="223">
        <v>43185679.659999996</v>
      </c>
      <c r="F37" s="223">
        <f>+D37+E37</f>
        <v>43185679.659999996</v>
      </c>
      <c r="G37" s="216">
        <v>32625864</v>
      </c>
      <c r="H37" s="216">
        <v>32625864</v>
      </c>
      <c r="I37" s="216">
        <f>H37-D37</f>
        <v>32625864</v>
      </c>
    </row>
    <row r="38" spans="2:9" x14ac:dyDescent="0.25">
      <c r="B38" s="233"/>
      <c r="C38" s="234" t="s">
        <v>336</v>
      </c>
      <c r="D38" s="235">
        <v>53979174.020000003</v>
      </c>
      <c r="E38" s="235">
        <v>0</v>
      </c>
      <c r="F38" s="223">
        <f>+D38+E38</f>
        <v>53979174.020000003</v>
      </c>
      <c r="G38" s="216">
        <f>35679384.7+374000</f>
        <v>36053384.700000003</v>
      </c>
      <c r="H38" s="216">
        <f>35679384.7+374000</f>
        <v>36053384.700000003</v>
      </c>
      <c r="I38" s="216">
        <f>H38-D38</f>
        <v>-17925789.32</v>
      </c>
    </row>
    <row r="39" spans="2:9" x14ac:dyDescent="0.25">
      <c r="B39" s="233"/>
      <c r="C39" s="234"/>
      <c r="D39" s="235"/>
      <c r="E39" s="235"/>
      <c r="F39" s="235"/>
      <c r="G39" s="216"/>
      <c r="H39" s="216"/>
      <c r="I39" s="255"/>
    </row>
    <row r="40" spans="2:9" x14ac:dyDescent="0.25">
      <c r="B40" s="257" t="s">
        <v>450</v>
      </c>
      <c r="C40" s="231"/>
      <c r="D40" s="239"/>
      <c r="E40" s="239"/>
      <c r="F40" s="239"/>
      <c r="G40" s="216"/>
      <c r="H40" s="216"/>
      <c r="I40" s="255"/>
    </row>
    <row r="41" spans="2:9" x14ac:dyDescent="0.25">
      <c r="B41" s="233"/>
      <c r="C41" s="234" t="s">
        <v>346</v>
      </c>
      <c r="D41" s="235"/>
      <c r="E41" s="235"/>
      <c r="F41" s="235"/>
      <c r="G41" s="235"/>
      <c r="H41" s="235"/>
      <c r="I41" s="235"/>
    </row>
    <row r="42" spans="2:9" x14ac:dyDescent="0.25">
      <c r="B42" s="233"/>
      <c r="C42" s="234" t="s">
        <v>353</v>
      </c>
      <c r="D42" s="235"/>
      <c r="E42" s="235"/>
      <c r="F42" s="235"/>
      <c r="G42" s="235"/>
      <c r="H42" s="235"/>
      <c r="I42" s="235"/>
    </row>
    <row r="43" spans="2:9" x14ac:dyDescent="0.25">
      <c r="B43" s="233"/>
      <c r="C43" s="234" t="s">
        <v>336</v>
      </c>
      <c r="D43" s="235"/>
      <c r="E43" s="235"/>
      <c r="F43" s="235"/>
      <c r="G43" s="235"/>
      <c r="H43" s="235"/>
      <c r="I43" s="235"/>
    </row>
    <row r="44" spans="2:9" x14ac:dyDescent="0.25">
      <c r="B44" s="233"/>
      <c r="C44" s="234"/>
      <c r="D44" s="235"/>
      <c r="E44" s="235"/>
      <c r="F44" s="235"/>
      <c r="G44" s="235"/>
      <c r="H44" s="235"/>
      <c r="I44" s="235"/>
    </row>
    <row r="45" spans="2:9" x14ac:dyDescent="0.25">
      <c r="B45" s="258" t="s">
        <v>451</v>
      </c>
      <c r="C45" s="240"/>
      <c r="D45" s="239"/>
      <c r="E45" s="239"/>
      <c r="F45" s="239"/>
      <c r="G45" s="239"/>
      <c r="H45" s="239"/>
      <c r="I45" s="239"/>
    </row>
    <row r="46" spans="2:9" x14ac:dyDescent="0.25">
      <c r="B46" s="241"/>
      <c r="C46" s="234" t="s">
        <v>355</v>
      </c>
      <c r="D46" s="239"/>
      <c r="E46" s="239"/>
      <c r="F46" s="239"/>
      <c r="G46" s="239"/>
      <c r="H46" s="239"/>
      <c r="I46" s="239"/>
    </row>
    <row r="47" spans="2:9" x14ac:dyDescent="0.25">
      <c r="B47" s="259"/>
      <c r="C47" s="234"/>
      <c r="D47" s="254"/>
      <c r="E47" s="254"/>
      <c r="F47" s="254"/>
      <c r="G47" s="254"/>
      <c r="H47" s="254"/>
      <c r="I47" s="239"/>
    </row>
    <row r="48" spans="2:9" x14ac:dyDescent="0.25">
      <c r="B48" s="242"/>
      <c r="C48" s="243" t="s">
        <v>356</v>
      </c>
      <c r="D48" s="223">
        <v>61711091.020000003</v>
      </c>
      <c r="E48" s="223">
        <f>E30+E33+E37</f>
        <v>45584370.279999994</v>
      </c>
      <c r="F48" s="223">
        <f>F30+F33+F37+F38</f>
        <v>107295461.30000001</v>
      </c>
      <c r="G48" s="223">
        <f>G30+G33+G37+G38</f>
        <v>75740191.080000013</v>
      </c>
      <c r="H48" s="223">
        <f>H30+H33+H37+H38</f>
        <v>75740191.080000013</v>
      </c>
      <c r="I48" s="224">
        <v>0</v>
      </c>
    </row>
    <row r="49" spans="2:9" x14ac:dyDescent="0.25">
      <c r="B49" s="244"/>
      <c r="C49" s="245"/>
      <c r="D49" s="246"/>
      <c r="E49" s="246"/>
      <c r="F49" s="246"/>
      <c r="G49" s="247" t="s">
        <v>447</v>
      </c>
      <c r="H49" s="248"/>
      <c r="I49" s="249"/>
    </row>
    <row r="50" spans="2:9" x14ac:dyDescent="0.25">
      <c r="B50" s="214" t="s">
        <v>229</v>
      </c>
    </row>
    <row r="56" spans="2:9" x14ac:dyDescent="0.2">
      <c r="C56" s="264" t="s">
        <v>453</v>
      </c>
      <c r="D56" s="264"/>
      <c r="G56" s="265"/>
      <c r="H56" s="265"/>
    </row>
    <row r="57" spans="2:9" x14ac:dyDescent="0.2">
      <c r="C57" s="264" t="s">
        <v>458</v>
      </c>
      <c r="D57" s="264"/>
      <c r="G57" s="264" t="s">
        <v>193</v>
      </c>
      <c r="H57" s="264"/>
    </row>
    <row r="58" spans="2:9" x14ac:dyDescent="0.2">
      <c r="C58" s="264" t="s">
        <v>455</v>
      </c>
      <c r="D58" s="264"/>
      <c r="G58" s="264" t="s">
        <v>194</v>
      </c>
      <c r="H58" s="264"/>
    </row>
  </sheetData>
  <sheetProtection formatCells="0" formatColumns="0" formatRows="0" insertRows="0" autoFilter="0"/>
  <mergeCells count="13">
    <mergeCell ref="B1:I1"/>
    <mergeCell ref="B2:C4"/>
    <mergeCell ref="D2:H2"/>
    <mergeCell ref="I2:I3"/>
    <mergeCell ref="B23:C25"/>
    <mergeCell ref="D23:H23"/>
    <mergeCell ref="I23:I24"/>
    <mergeCell ref="C56:D56"/>
    <mergeCell ref="C57:D57"/>
    <mergeCell ref="C58:D58"/>
    <mergeCell ref="G56:H56"/>
    <mergeCell ref="G57:H57"/>
    <mergeCell ref="G58:H58"/>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
  <sheetViews>
    <sheetView workbookViewId="0"/>
  </sheetViews>
  <sheetFormatPr baseColWidth="10" defaultColWidth="11.42578125" defaultRowHeight="12.75" x14ac:dyDescent="0.2"/>
  <cols>
    <col min="1" max="1" width="16.42578125" style="45" customWidth="1"/>
    <col min="2" max="3" width="3.7109375" style="46" customWidth="1"/>
    <col min="4" max="4" width="29.42578125" style="46" customWidth="1"/>
    <col min="5" max="5" width="12.7109375" style="46" customWidth="1"/>
    <col min="6" max="6" width="14.42578125" style="46" customWidth="1"/>
    <col min="7" max="7" width="12.42578125" style="46" customWidth="1"/>
    <col min="8" max="8" width="14.42578125" style="46" customWidth="1"/>
    <col min="9" max="9" width="13.7109375" style="46" customWidth="1"/>
    <col min="10" max="10" width="15" style="46" customWidth="1"/>
    <col min="11" max="11" width="16" style="46" customWidth="1"/>
    <col min="12" max="12" width="15.140625" style="46" customWidth="1"/>
    <col min="13" max="13" width="15.5703125" style="46" customWidth="1"/>
    <col min="14" max="14" width="14.5703125" style="46" customWidth="1"/>
    <col min="15" max="15" width="14.140625" style="46" customWidth="1"/>
    <col min="16" max="16" width="14.5703125" style="45" customWidth="1"/>
    <col min="17" max="17" width="14" style="46" customWidth="1"/>
    <col min="18" max="18" width="15" style="46" customWidth="1"/>
    <col min="19" max="19" width="13" style="46" customWidth="1"/>
    <col min="20" max="20" width="12.7109375" style="46" bestFit="1" customWidth="1"/>
    <col min="21" max="16384" width="11.42578125" style="46"/>
  </cols>
  <sheetData>
    <row r="1" spans="2:20" ht="6" customHeight="1" x14ac:dyDescent="0.2">
      <c r="B1" s="296"/>
      <c r="C1" s="296"/>
      <c r="D1" s="296"/>
      <c r="E1" s="296"/>
      <c r="F1" s="296"/>
      <c r="G1" s="296"/>
      <c r="H1" s="296"/>
      <c r="I1" s="296"/>
      <c r="J1" s="296"/>
      <c r="K1" s="296"/>
      <c r="L1" s="296"/>
      <c r="M1" s="296"/>
      <c r="N1" s="296"/>
      <c r="O1" s="296"/>
    </row>
    <row r="2" spans="2:20" ht="13.5" customHeight="1" x14ac:dyDescent="0.2">
      <c r="B2" s="296" t="s">
        <v>195</v>
      </c>
      <c r="C2" s="296"/>
      <c r="D2" s="296"/>
      <c r="E2" s="296"/>
      <c r="F2" s="296"/>
      <c r="G2" s="296"/>
      <c r="H2" s="296"/>
      <c r="I2" s="296"/>
      <c r="J2" s="296"/>
      <c r="K2" s="296"/>
      <c r="L2" s="296"/>
      <c r="M2" s="296"/>
      <c r="N2" s="296"/>
      <c r="O2" s="296"/>
    </row>
    <row r="3" spans="2:20" ht="20.25" customHeight="1" x14ac:dyDescent="0.2">
      <c r="B3" s="296" t="s">
        <v>463</v>
      </c>
      <c r="C3" s="296"/>
      <c r="D3" s="296"/>
      <c r="E3" s="296"/>
      <c r="F3" s="296"/>
      <c r="G3" s="296"/>
      <c r="H3" s="296"/>
      <c r="I3" s="296"/>
      <c r="J3" s="296"/>
      <c r="K3" s="296"/>
      <c r="L3" s="296"/>
      <c r="M3" s="296"/>
      <c r="N3" s="296"/>
      <c r="O3" s="296"/>
    </row>
    <row r="4" spans="2:20" s="45" customFormat="1" ht="8.25" customHeight="1" x14ac:dyDescent="0.2">
      <c r="B4" s="47"/>
      <c r="C4" s="47"/>
      <c r="D4" s="47"/>
      <c r="E4" s="47"/>
      <c r="F4" s="47"/>
      <c r="G4" s="47"/>
      <c r="H4" s="47"/>
      <c r="I4" s="47"/>
      <c r="J4" s="47"/>
      <c r="K4" s="47"/>
      <c r="L4" s="47"/>
      <c r="M4" s="47"/>
      <c r="N4" s="47"/>
      <c r="O4" s="47"/>
    </row>
    <row r="5" spans="2:20" s="45" customFormat="1" ht="24" customHeight="1" x14ac:dyDescent="0.2">
      <c r="D5" s="48" t="s">
        <v>196</v>
      </c>
      <c r="E5" s="49" t="s">
        <v>197</v>
      </c>
      <c r="F5" s="49"/>
      <c r="G5" s="50"/>
      <c r="H5" s="49"/>
      <c r="I5" s="49"/>
      <c r="J5" s="49"/>
      <c r="K5" s="49"/>
      <c r="L5" s="51"/>
      <c r="M5" s="51"/>
      <c r="N5" s="52"/>
      <c r="O5" s="47"/>
    </row>
    <row r="6" spans="2:20" s="45" customFormat="1" ht="8.25" customHeight="1" x14ac:dyDescent="0.2">
      <c r="B6" s="47"/>
      <c r="C6" s="47"/>
      <c r="D6" s="47"/>
      <c r="E6" s="47"/>
      <c r="F6" s="47"/>
      <c r="G6" s="47"/>
      <c r="H6" s="47"/>
      <c r="I6" s="47"/>
      <c r="J6" s="47"/>
      <c r="K6" s="47"/>
      <c r="L6" s="47"/>
      <c r="M6" s="47"/>
      <c r="N6" s="47"/>
      <c r="O6" s="47"/>
    </row>
    <row r="7" spans="2:20" ht="15" customHeight="1" x14ac:dyDescent="0.2">
      <c r="B7" s="340" t="s">
        <v>198</v>
      </c>
      <c r="C7" s="341"/>
      <c r="D7" s="342"/>
      <c r="E7" s="354" t="s">
        <v>199</v>
      </c>
      <c r="F7" s="53"/>
      <c r="G7" s="354" t="s">
        <v>200</v>
      </c>
      <c r="H7" s="357" t="s">
        <v>201</v>
      </c>
      <c r="I7" s="358"/>
      <c r="J7" s="358"/>
      <c r="K7" s="358"/>
      <c r="L7" s="358"/>
      <c r="M7" s="358"/>
      <c r="N7" s="359"/>
      <c r="O7" s="349" t="s">
        <v>202</v>
      </c>
      <c r="P7" s="360" t="s">
        <v>203</v>
      </c>
      <c r="Q7" s="361"/>
    </row>
    <row r="8" spans="2:20" ht="38.25" x14ac:dyDescent="0.2">
      <c r="B8" s="343"/>
      <c r="C8" s="344"/>
      <c r="D8" s="345"/>
      <c r="E8" s="355"/>
      <c r="F8" s="54" t="s">
        <v>204</v>
      </c>
      <c r="G8" s="355"/>
      <c r="H8" s="55" t="s">
        <v>205</v>
      </c>
      <c r="I8" s="55" t="s">
        <v>206</v>
      </c>
      <c r="J8" s="55" t="s">
        <v>207</v>
      </c>
      <c r="K8" s="55" t="s">
        <v>208</v>
      </c>
      <c r="L8" s="55" t="s">
        <v>209</v>
      </c>
      <c r="M8" s="55" t="s">
        <v>210</v>
      </c>
      <c r="N8" s="55" t="s">
        <v>211</v>
      </c>
      <c r="O8" s="349"/>
      <c r="P8" s="56" t="s">
        <v>212</v>
      </c>
      <c r="Q8" s="56" t="s">
        <v>213</v>
      </c>
    </row>
    <row r="9" spans="2:20" ht="15.75" customHeight="1" x14ac:dyDescent="0.2">
      <c r="B9" s="346"/>
      <c r="C9" s="347"/>
      <c r="D9" s="348"/>
      <c r="E9" s="356"/>
      <c r="F9" s="57"/>
      <c r="G9" s="356"/>
      <c r="H9" s="55">
        <v>1</v>
      </c>
      <c r="I9" s="55">
        <v>2</v>
      </c>
      <c r="J9" s="55" t="s">
        <v>214</v>
      </c>
      <c r="K9" s="55">
        <v>4</v>
      </c>
      <c r="L9" s="55">
        <v>5</v>
      </c>
      <c r="M9" s="55">
        <v>6</v>
      </c>
      <c r="N9" s="55">
        <v>7</v>
      </c>
      <c r="O9" s="55" t="s">
        <v>215</v>
      </c>
      <c r="P9" s="58" t="s">
        <v>216</v>
      </c>
      <c r="Q9" s="58" t="s">
        <v>217</v>
      </c>
    </row>
    <row r="10" spans="2:20" ht="15" customHeight="1" x14ac:dyDescent="0.2">
      <c r="B10" s="350"/>
      <c r="C10" s="322"/>
      <c r="D10" s="351"/>
      <c r="E10" s="59"/>
      <c r="F10" s="59"/>
      <c r="G10" s="60"/>
      <c r="H10" s="60"/>
      <c r="I10" s="60"/>
      <c r="J10" s="60"/>
      <c r="K10" s="60"/>
      <c r="L10" s="60"/>
      <c r="M10" s="60"/>
      <c r="N10" s="60"/>
      <c r="O10" s="60"/>
      <c r="P10" s="61"/>
      <c r="Q10" s="62"/>
    </row>
    <row r="11" spans="2:20" x14ac:dyDescent="0.2">
      <c r="B11" s="63"/>
      <c r="C11" s="337"/>
      <c r="D11" s="338"/>
      <c r="E11" s="64"/>
      <c r="F11" s="64"/>
      <c r="G11" s="64">
        <f>+G12+G13</f>
        <v>401</v>
      </c>
      <c r="H11" s="65">
        <f>+H12</f>
        <v>25077832.670000002</v>
      </c>
      <c r="I11" s="65">
        <f t="shared" ref="I11:N11" si="0">+I12</f>
        <v>10808796.970000001</v>
      </c>
      <c r="J11" s="65">
        <f t="shared" si="0"/>
        <v>35886629.640000001</v>
      </c>
      <c r="K11" s="65">
        <f t="shared" si="0"/>
        <v>21176694.559999999</v>
      </c>
      <c r="L11" s="65">
        <f t="shared" si="0"/>
        <v>20182948.829999998</v>
      </c>
      <c r="M11" s="65">
        <f t="shared" si="0"/>
        <v>20182948.829999998</v>
      </c>
      <c r="N11" s="65">
        <f t="shared" si="0"/>
        <v>20182948.829999998</v>
      </c>
      <c r="O11" s="65">
        <f>J11-L11</f>
        <v>15703680.810000002</v>
      </c>
      <c r="P11" s="66">
        <f>L11/H11</f>
        <v>0.80481232551425252</v>
      </c>
      <c r="Q11" s="67">
        <f>L11/J11</f>
        <v>0.56240859151352718</v>
      </c>
      <c r="R11" s="68"/>
    </row>
    <row r="12" spans="2:20" ht="15" x14ac:dyDescent="0.25">
      <c r="B12" s="63"/>
      <c r="C12" s="69"/>
      <c r="D12" s="70" t="s">
        <v>218</v>
      </c>
      <c r="E12" s="59" t="s">
        <v>219</v>
      </c>
      <c r="F12" s="59" t="s">
        <v>220</v>
      </c>
      <c r="G12" s="71" t="s">
        <v>221</v>
      </c>
      <c r="H12" s="72">
        <v>25077832.670000002</v>
      </c>
      <c r="I12" s="73">
        <f>13727816.56-2919019.59</f>
        <v>10808796.970000001</v>
      </c>
      <c r="J12" s="72">
        <f>+H12+I12</f>
        <v>35886629.640000001</v>
      </c>
      <c r="K12" s="72">
        <v>21176694.559999999</v>
      </c>
      <c r="L12" s="72">
        <v>20182948.829999998</v>
      </c>
      <c r="M12" s="72">
        <v>20182948.829999998</v>
      </c>
      <c r="N12" s="72">
        <v>20182948.829999998</v>
      </c>
      <c r="O12" s="72">
        <f>J12-L12</f>
        <v>15703680.810000002</v>
      </c>
      <c r="P12" s="66">
        <f t="shared" ref="P12:P28" si="1">L12/H12</f>
        <v>0.80481232551425252</v>
      </c>
      <c r="Q12" s="67">
        <f t="shared" ref="Q12:Q28" si="2">L12/J12</f>
        <v>0.56240859151352718</v>
      </c>
      <c r="R12" s="68"/>
    </row>
    <row r="13" spans="2:20" x14ac:dyDescent="0.2">
      <c r="B13" s="63"/>
      <c r="C13" s="69"/>
      <c r="D13" s="70"/>
      <c r="E13" s="59"/>
      <c r="F13" s="59"/>
      <c r="G13" s="71"/>
      <c r="H13" s="74"/>
      <c r="I13" s="74"/>
      <c r="J13" s="74"/>
      <c r="K13" s="74"/>
      <c r="L13" s="74"/>
      <c r="M13" s="74"/>
      <c r="N13" s="74"/>
      <c r="O13" s="74">
        <f t="shared" ref="O13:O39" si="3">+H13-L13</f>
        <v>0</v>
      </c>
      <c r="P13" s="66"/>
      <c r="Q13" s="67"/>
      <c r="R13" s="68"/>
      <c r="S13" s="68"/>
      <c r="T13" s="68"/>
    </row>
    <row r="14" spans="2:20" x14ac:dyDescent="0.2">
      <c r="B14" s="63"/>
      <c r="C14" s="337"/>
      <c r="D14" s="338"/>
      <c r="E14" s="64"/>
      <c r="F14" s="64"/>
      <c r="G14" s="64">
        <v>201</v>
      </c>
      <c r="H14" s="65">
        <f t="shared" ref="H14:M14" si="4">+H15</f>
        <v>24091911.399999999</v>
      </c>
      <c r="I14" s="65">
        <f t="shared" si="4"/>
        <v>25801113.689999998</v>
      </c>
      <c r="J14" s="65">
        <f t="shared" si="4"/>
        <v>49893025.089999996</v>
      </c>
      <c r="K14" s="65">
        <f t="shared" si="4"/>
        <v>37918544.609999999</v>
      </c>
      <c r="L14" s="65">
        <f t="shared" si="4"/>
        <v>37489710.789999999</v>
      </c>
      <c r="M14" s="75">
        <f t="shared" si="4"/>
        <v>37489710.789999999</v>
      </c>
      <c r="N14" s="75">
        <f t="shared" ref="N14" si="5">SUM(N15:N22)</f>
        <v>37489710.789999999</v>
      </c>
      <c r="O14" s="65">
        <f>J14-L14</f>
        <v>12403314.299999997</v>
      </c>
      <c r="P14" s="66">
        <f t="shared" si="1"/>
        <v>1.5561119318245542</v>
      </c>
      <c r="Q14" s="67">
        <f t="shared" si="2"/>
        <v>0.75140183868133548</v>
      </c>
      <c r="R14" s="68"/>
    </row>
    <row r="15" spans="2:20" ht="12.75" customHeight="1" x14ac:dyDescent="0.2">
      <c r="B15" s="63"/>
      <c r="C15" s="76"/>
      <c r="D15" s="76" t="s">
        <v>222</v>
      </c>
      <c r="E15" s="60"/>
      <c r="F15" s="77" t="s">
        <v>222</v>
      </c>
      <c r="G15" s="71" t="s">
        <v>223</v>
      </c>
      <c r="H15" s="74">
        <v>24091911.399999999</v>
      </c>
      <c r="I15" s="74">
        <f>29367715.88-3566602.19</f>
        <v>25801113.689999998</v>
      </c>
      <c r="J15" s="74">
        <f>H15+I15</f>
        <v>49893025.089999996</v>
      </c>
      <c r="K15" s="74">
        <v>37918544.609999999</v>
      </c>
      <c r="L15" s="74">
        <v>37489710.789999999</v>
      </c>
      <c r="M15" s="74">
        <v>37489710.789999999</v>
      </c>
      <c r="N15" s="74">
        <v>37489710.789999999</v>
      </c>
      <c r="O15" s="74">
        <f>J15-L15</f>
        <v>12403314.299999997</v>
      </c>
      <c r="P15" s="66">
        <f t="shared" si="1"/>
        <v>1.5561119318245542</v>
      </c>
      <c r="Q15" s="67">
        <f t="shared" si="2"/>
        <v>0.75140183868133548</v>
      </c>
      <c r="R15" s="68"/>
    </row>
    <row r="16" spans="2:20" x14ac:dyDescent="0.2">
      <c r="B16" s="63"/>
      <c r="C16" s="69"/>
      <c r="D16" s="70"/>
      <c r="E16" s="59"/>
      <c r="F16" s="59"/>
      <c r="G16" s="71"/>
      <c r="H16" s="74"/>
      <c r="I16" s="74"/>
      <c r="J16" s="74"/>
      <c r="K16" s="74"/>
      <c r="L16" s="74"/>
      <c r="M16" s="74"/>
      <c r="N16" s="74"/>
      <c r="O16" s="74">
        <f t="shared" si="3"/>
        <v>0</v>
      </c>
      <c r="P16" s="66"/>
      <c r="Q16" s="67"/>
      <c r="R16" s="68"/>
    </row>
    <row r="17" spans="2:20" x14ac:dyDescent="0.2">
      <c r="B17" s="63"/>
      <c r="C17" s="69"/>
      <c r="D17" s="70"/>
      <c r="E17" s="59"/>
      <c r="F17" s="59"/>
      <c r="G17" s="60"/>
      <c r="H17" s="74"/>
      <c r="I17" s="74"/>
      <c r="J17" s="74"/>
      <c r="K17" s="74"/>
      <c r="L17" s="74"/>
      <c r="M17" s="74"/>
      <c r="N17" s="74"/>
      <c r="O17" s="74">
        <f t="shared" si="3"/>
        <v>0</v>
      </c>
      <c r="P17" s="66"/>
      <c r="Q17" s="67"/>
      <c r="R17" s="68"/>
    </row>
    <row r="18" spans="2:20" x14ac:dyDescent="0.2">
      <c r="B18" s="63"/>
      <c r="C18" s="69"/>
      <c r="D18" s="70"/>
      <c r="E18" s="59"/>
      <c r="F18" s="59"/>
      <c r="G18" s="60"/>
      <c r="H18" s="74"/>
      <c r="I18" s="74"/>
      <c r="J18" s="74"/>
      <c r="K18" s="74"/>
      <c r="L18" s="74"/>
      <c r="M18" s="74"/>
      <c r="N18" s="74"/>
      <c r="O18" s="74">
        <f t="shared" si="3"/>
        <v>0</v>
      </c>
      <c r="P18" s="66"/>
      <c r="Q18" s="67"/>
      <c r="R18" s="68"/>
    </row>
    <row r="19" spans="2:20" x14ac:dyDescent="0.2">
      <c r="B19" s="63"/>
      <c r="C19" s="69"/>
      <c r="D19" s="70"/>
      <c r="E19" s="59"/>
      <c r="F19" s="59"/>
      <c r="G19" s="60"/>
      <c r="H19" s="74"/>
      <c r="I19" s="74"/>
      <c r="J19" s="74"/>
      <c r="K19" s="74"/>
      <c r="L19" s="74"/>
      <c r="M19" s="74"/>
      <c r="N19" s="74"/>
      <c r="O19" s="74">
        <f t="shared" si="3"/>
        <v>0</v>
      </c>
      <c r="P19" s="66"/>
      <c r="Q19" s="67"/>
      <c r="R19" s="68"/>
      <c r="S19" s="68"/>
      <c r="T19" s="68"/>
    </row>
    <row r="20" spans="2:20" x14ac:dyDescent="0.2">
      <c r="B20" s="63"/>
      <c r="C20" s="69"/>
      <c r="D20" s="70"/>
      <c r="E20" s="59"/>
      <c r="F20" s="59"/>
      <c r="G20" s="60"/>
      <c r="H20" s="74"/>
      <c r="I20" s="74"/>
      <c r="J20" s="74"/>
      <c r="K20" s="74"/>
      <c r="L20" s="74"/>
      <c r="M20" s="74"/>
      <c r="N20" s="74"/>
      <c r="O20" s="74">
        <f t="shared" si="3"/>
        <v>0</v>
      </c>
      <c r="P20" s="66"/>
      <c r="Q20" s="67"/>
      <c r="R20" s="68"/>
    </row>
    <row r="21" spans="2:20" x14ac:dyDescent="0.2">
      <c r="B21" s="63"/>
      <c r="C21" s="69"/>
      <c r="D21" s="70"/>
      <c r="E21" s="59"/>
      <c r="F21" s="59"/>
      <c r="G21" s="60"/>
      <c r="H21" s="74"/>
      <c r="I21" s="74"/>
      <c r="J21" s="74"/>
      <c r="K21" s="74"/>
      <c r="L21" s="74"/>
      <c r="M21" s="74"/>
      <c r="N21" s="74"/>
      <c r="O21" s="74">
        <f t="shared" si="3"/>
        <v>0</v>
      </c>
      <c r="P21" s="66"/>
      <c r="Q21" s="67"/>
      <c r="R21" s="68"/>
    </row>
    <row r="22" spans="2:20" x14ac:dyDescent="0.2">
      <c r="B22" s="63"/>
      <c r="C22" s="69"/>
      <c r="D22" s="70"/>
      <c r="E22" s="59"/>
      <c r="F22" s="59"/>
      <c r="G22" s="60"/>
      <c r="H22" s="74"/>
      <c r="I22" s="74"/>
      <c r="J22" s="74"/>
      <c r="K22" s="74"/>
      <c r="L22" s="74"/>
      <c r="M22" s="74"/>
      <c r="N22" s="74"/>
      <c r="O22" s="74">
        <f t="shared" si="3"/>
        <v>0</v>
      </c>
      <c r="P22" s="66"/>
      <c r="Q22" s="67"/>
      <c r="R22" s="68"/>
    </row>
    <row r="23" spans="2:20" x14ac:dyDescent="0.2">
      <c r="B23" s="63"/>
      <c r="C23" s="337"/>
      <c r="D23" s="338"/>
      <c r="E23" s="64">
        <f>SUM(E24:E26)</f>
        <v>0</v>
      </c>
      <c r="F23" s="64"/>
      <c r="G23" s="64">
        <v>101</v>
      </c>
      <c r="H23" s="65">
        <f>+H24</f>
        <v>7835821.6500000004</v>
      </c>
      <c r="I23" s="65">
        <f t="shared" ref="I23:L23" si="6">+I24</f>
        <v>6396276.2700000005</v>
      </c>
      <c r="J23" s="65">
        <f t="shared" si="6"/>
        <v>14232097.920000002</v>
      </c>
      <c r="K23" s="65">
        <f t="shared" si="6"/>
        <v>8637474.1600000001</v>
      </c>
      <c r="L23" s="65">
        <f t="shared" si="6"/>
        <v>8637474.1600000001</v>
      </c>
      <c r="M23" s="75">
        <f>+M24</f>
        <v>8637474.1600000001</v>
      </c>
      <c r="N23" s="75">
        <f t="shared" ref="N23" si="7">SUM(N24:N26)</f>
        <v>8637474.1600000001</v>
      </c>
      <c r="O23" s="65">
        <f>J23-L23</f>
        <v>5594623.7600000016</v>
      </c>
      <c r="P23" s="66">
        <f t="shared" si="1"/>
        <v>1.1023061199970012</v>
      </c>
      <c r="Q23" s="67">
        <f t="shared" si="2"/>
        <v>0.60690097893873951</v>
      </c>
      <c r="R23" s="68"/>
    </row>
    <row r="24" spans="2:20" ht="15" customHeight="1" x14ac:dyDescent="0.25">
      <c r="B24" s="63"/>
      <c r="C24" s="69"/>
      <c r="D24" s="76" t="s">
        <v>224</v>
      </c>
      <c r="E24" s="60" t="s">
        <v>225</v>
      </c>
      <c r="F24" s="59" t="s">
        <v>224</v>
      </c>
      <c r="G24" s="71" t="s">
        <v>226</v>
      </c>
      <c r="H24" s="74">
        <v>7835821.6500000004</v>
      </c>
      <c r="I24" s="73">
        <f>6715222.57-318946.3</f>
        <v>6396276.2700000005</v>
      </c>
      <c r="J24" s="74">
        <f>H24+I24</f>
        <v>14232097.920000002</v>
      </c>
      <c r="K24" s="72">
        <v>8637474.1600000001</v>
      </c>
      <c r="L24" s="72">
        <v>8637474.1600000001</v>
      </c>
      <c r="M24" s="72">
        <v>8637474.1600000001</v>
      </c>
      <c r="N24" s="72">
        <v>8637474.1600000001</v>
      </c>
      <c r="O24" s="74">
        <f>J24-L24</f>
        <v>5594623.7600000016</v>
      </c>
      <c r="P24" s="66">
        <f t="shared" si="1"/>
        <v>1.1023061199970012</v>
      </c>
      <c r="Q24" s="67">
        <f t="shared" si="2"/>
        <v>0.60690097893873951</v>
      </c>
      <c r="R24" s="68"/>
    </row>
    <row r="25" spans="2:20" x14ac:dyDescent="0.2">
      <c r="B25" s="63"/>
      <c r="C25" s="69"/>
      <c r="D25" s="70"/>
      <c r="E25" s="59"/>
      <c r="F25" s="59"/>
      <c r="G25" s="60"/>
      <c r="H25" s="74"/>
      <c r="I25" s="74"/>
      <c r="J25" s="74"/>
      <c r="K25" s="74"/>
      <c r="L25" s="74"/>
      <c r="M25" s="74"/>
      <c r="N25" s="74"/>
      <c r="O25" s="74">
        <f t="shared" si="3"/>
        <v>0</v>
      </c>
      <c r="P25" s="66"/>
      <c r="Q25" s="67"/>
      <c r="R25" s="68"/>
    </row>
    <row r="26" spans="2:20" x14ac:dyDescent="0.2">
      <c r="B26" s="63"/>
      <c r="C26" s="69"/>
      <c r="D26" s="70"/>
      <c r="E26" s="59"/>
      <c r="F26" s="59"/>
      <c r="G26" s="60"/>
      <c r="H26" s="74"/>
      <c r="I26" s="74"/>
      <c r="J26" s="74"/>
      <c r="K26" s="74"/>
      <c r="L26" s="74"/>
      <c r="M26" s="74"/>
      <c r="N26" s="74"/>
      <c r="O26" s="74">
        <f t="shared" si="3"/>
        <v>0</v>
      </c>
      <c r="P26" s="66"/>
      <c r="Q26" s="67"/>
      <c r="R26" s="68"/>
    </row>
    <row r="27" spans="2:20" x14ac:dyDescent="0.2">
      <c r="B27" s="63"/>
      <c r="C27" s="337"/>
      <c r="D27" s="338"/>
      <c r="E27" s="64">
        <f>SUM(E28:E29)</f>
        <v>0</v>
      </c>
      <c r="F27" s="64"/>
      <c r="G27" s="64">
        <f>SUM(G28:G29)</f>
        <v>301</v>
      </c>
      <c r="H27" s="65">
        <f>+H28</f>
        <v>4705525.3</v>
      </c>
      <c r="I27" s="65">
        <f t="shared" ref="I27:M27" si="8">+I28</f>
        <v>3021675.35</v>
      </c>
      <c r="J27" s="65">
        <f t="shared" si="8"/>
        <v>7727200.6500000004</v>
      </c>
      <c r="K27" s="65">
        <f t="shared" si="8"/>
        <v>4592647.6900000004</v>
      </c>
      <c r="L27" s="65">
        <f t="shared" si="8"/>
        <v>4592647.6900000004</v>
      </c>
      <c r="M27" s="65">
        <f t="shared" si="8"/>
        <v>4592647.6900000004</v>
      </c>
      <c r="N27" s="75">
        <f t="shared" ref="N27" si="9">SUM(N28:N29)</f>
        <v>4592647.6900000004</v>
      </c>
      <c r="O27" s="65">
        <f>J27-L27</f>
        <v>3134552.96</v>
      </c>
      <c r="P27" s="66">
        <f t="shared" si="1"/>
        <v>0.9760116877917967</v>
      </c>
      <c r="Q27" s="67">
        <f t="shared" si="2"/>
        <v>0.59434818610540419</v>
      </c>
      <c r="R27" s="68"/>
      <c r="S27" s="68"/>
      <c r="T27" s="68"/>
    </row>
    <row r="28" spans="2:20" ht="15" customHeight="1" x14ac:dyDescent="0.2">
      <c r="B28" s="63"/>
      <c r="C28" s="69"/>
      <c r="D28" s="70" t="s">
        <v>227</v>
      </c>
      <c r="E28" s="59"/>
      <c r="F28" s="59" t="s">
        <v>227</v>
      </c>
      <c r="G28" s="71">
        <v>301</v>
      </c>
      <c r="H28" s="74">
        <v>4705525.3</v>
      </c>
      <c r="I28" s="74">
        <f>3250099.54-228424.19</f>
        <v>3021675.35</v>
      </c>
      <c r="J28" s="74">
        <f>H28+I28</f>
        <v>7727200.6500000004</v>
      </c>
      <c r="K28" s="74">
        <v>4592647.6900000004</v>
      </c>
      <c r="L28" s="74">
        <v>4592647.6900000004</v>
      </c>
      <c r="M28" s="74">
        <v>4592647.6900000004</v>
      </c>
      <c r="N28" s="74">
        <v>4592647.6900000004</v>
      </c>
      <c r="O28" s="74">
        <f>J28-L28</f>
        <v>3134552.96</v>
      </c>
      <c r="P28" s="66">
        <f t="shared" si="1"/>
        <v>0.9760116877917967</v>
      </c>
      <c r="Q28" s="67">
        <f t="shared" si="2"/>
        <v>0.59434818610540419</v>
      </c>
      <c r="R28" s="68"/>
    </row>
    <row r="29" spans="2:20" x14ac:dyDescent="0.2">
      <c r="B29" s="63"/>
      <c r="C29" s="69"/>
      <c r="D29" s="70"/>
      <c r="E29" s="59"/>
      <c r="F29" s="59"/>
      <c r="G29" s="60"/>
      <c r="H29" s="60"/>
      <c r="I29" s="60"/>
      <c r="J29" s="60"/>
      <c r="K29" s="60"/>
      <c r="L29" s="60"/>
      <c r="M29" s="60"/>
      <c r="N29" s="60"/>
      <c r="O29" s="60">
        <f t="shared" si="3"/>
        <v>0</v>
      </c>
      <c r="P29" s="66"/>
      <c r="Q29" s="67"/>
      <c r="R29" s="68"/>
    </row>
    <row r="30" spans="2:20" x14ac:dyDescent="0.2">
      <c r="B30" s="63"/>
      <c r="C30" s="337"/>
      <c r="D30" s="338"/>
      <c r="E30" s="64">
        <f>SUM(E31:E34)</f>
        <v>0</v>
      </c>
      <c r="F30" s="64"/>
      <c r="G30" s="64">
        <f>SUM(G31:G34)</f>
        <v>0</v>
      </c>
      <c r="H30" s="78"/>
      <c r="I30" s="64"/>
      <c r="J30" s="64"/>
      <c r="K30" s="64"/>
      <c r="L30" s="64">
        <f t="shared" ref="L30:N30" si="10">SUM(L31:L34)</f>
        <v>0</v>
      </c>
      <c r="M30" s="64"/>
      <c r="N30" s="64">
        <f t="shared" si="10"/>
        <v>0</v>
      </c>
      <c r="O30" s="78">
        <f t="shared" si="3"/>
        <v>0</v>
      </c>
      <c r="P30" s="66"/>
      <c r="Q30" s="67"/>
      <c r="R30" s="68"/>
    </row>
    <row r="31" spans="2:20" x14ac:dyDescent="0.2">
      <c r="B31" s="63"/>
      <c r="C31" s="69"/>
      <c r="D31" s="70"/>
      <c r="E31" s="59"/>
      <c r="F31" s="59"/>
      <c r="G31" s="60"/>
      <c r="H31" s="60"/>
      <c r="I31" s="60"/>
      <c r="J31" s="60"/>
      <c r="K31" s="60"/>
      <c r="L31" s="60"/>
      <c r="M31" s="60"/>
      <c r="N31" s="60"/>
      <c r="O31" s="60">
        <f t="shared" si="3"/>
        <v>0</v>
      </c>
      <c r="P31" s="66"/>
      <c r="Q31" s="67"/>
      <c r="R31" s="68"/>
      <c r="S31" s="68"/>
      <c r="T31" s="68"/>
    </row>
    <row r="32" spans="2:20" x14ac:dyDescent="0.2">
      <c r="B32" s="63"/>
      <c r="C32" s="69"/>
      <c r="D32" s="70"/>
      <c r="E32" s="59"/>
      <c r="F32" s="59"/>
      <c r="G32" s="60"/>
      <c r="H32" s="60"/>
      <c r="I32" s="60"/>
      <c r="J32" s="60"/>
      <c r="K32" s="60"/>
      <c r="L32" s="60"/>
      <c r="M32" s="60"/>
      <c r="N32" s="60"/>
      <c r="O32" s="60">
        <f t="shared" si="3"/>
        <v>0</v>
      </c>
      <c r="P32" s="66"/>
      <c r="Q32" s="67"/>
      <c r="R32" s="68"/>
    </row>
    <row r="33" spans="1:18" x14ac:dyDescent="0.2">
      <c r="B33" s="63"/>
      <c r="C33" s="69"/>
      <c r="D33" s="70"/>
      <c r="E33" s="59"/>
      <c r="F33" s="59"/>
      <c r="G33" s="60"/>
      <c r="H33" s="60"/>
      <c r="I33" s="60"/>
      <c r="J33" s="60"/>
      <c r="K33" s="60"/>
      <c r="L33" s="60"/>
      <c r="M33" s="60"/>
      <c r="N33" s="60"/>
      <c r="O33" s="60">
        <f t="shared" si="3"/>
        <v>0</v>
      </c>
      <c r="P33" s="66"/>
      <c r="Q33" s="67"/>
      <c r="R33" s="68"/>
    </row>
    <row r="34" spans="1:18" x14ac:dyDescent="0.2">
      <c r="B34" s="63"/>
      <c r="C34" s="69"/>
      <c r="D34" s="70"/>
      <c r="E34" s="59"/>
      <c r="F34" s="59"/>
      <c r="G34" s="60"/>
      <c r="H34" s="60"/>
      <c r="I34" s="60"/>
      <c r="J34" s="60"/>
      <c r="K34" s="60"/>
      <c r="L34" s="60"/>
      <c r="M34" s="60"/>
      <c r="N34" s="60"/>
      <c r="O34" s="60">
        <f t="shared" si="3"/>
        <v>0</v>
      </c>
      <c r="P34" s="66"/>
      <c r="Q34" s="67"/>
      <c r="R34" s="68"/>
    </row>
    <row r="35" spans="1:18" x14ac:dyDescent="0.2">
      <c r="B35" s="63"/>
      <c r="C35" s="337"/>
      <c r="D35" s="338"/>
      <c r="E35" s="64">
        <f>SUM(E36)</f>
        <v>0</v>
      </c>
      <c r="F35" s="64"/>
      <c r="G35" s="64">
        <f>SUM(G36)</f>
        <v>0</v>
      </c>
      <c r="H35" s="78"/>
      <c r="I35" s="64"/>
      <c r="J35" s="64"/>
      <c r="K35" s="64"/>
      <c r="L35" s="64">
        <f t="shared" ref="L35:N35" si="11">SUM(L36)</f>
        <v>0</v>
      </c>
      <c r="M35" s="64"/>
      <c r="N35" s="64">
        <f t="shared" si="11"/>
        <v>0</v>
      </c>
      <c r="O35" s="78">
        <f t="shared" si="3"/>
        <v>0</v>
      </c>
      <c r="P35" s="66"/>
      <c r="Q35" s="67"/>
      <c r="R35" s="68"/>
    </row>
    <row r="36" spans="1:18" x14ac:dyDescent="0.2">
      <c r="B36" s="63"/>
      <c r="C36" s="69"/>
      <c r="D36" s="70"/>
      <c r="E36" s="59"/>
      <c r="F36" s="59"/>
      <c r="G36" s="60"/>
      <c r="H36" s="60"/>
      <c r="I36" s="60"/>
      <c r="J36" s="60"/>
      <c r="K36" s="60"/>
      <c r="L36" s="60"/>
      <c r="M36" s="60"/>
      <c r="N36" s="60"/>
      <c r="O36" s="60">
        <f t="shared" si="3"/>
        <v>0</v>
      </c>
      <c r="P36" s="66"/>
      <c r="Q36" s="67"/>
    </row>
    <row r="37" spans="1:18" ht="15" customHeight="1" x14ac:dyDescent="0.2">
      <c r="B37" s="350"/>
      <c r="C37" s="322"/>
      <c r="D37" s="351"/>
      <c r="E37" s="59"/>
      <c r="F37" s="59"/>
      <c r="G37" s="60"/>
      <c r="H37" s="60"/>
      <c r="I37" s="60"/>
      <c r="J37" s="60"/>
      <c r="K37" s="60"/>
      <c r="L37" s="60"/>
      <c r="M37" s="60"/>
      <c r="N37" s="60"/>
      <c r="O37" s="60">
        <f t="shared" si="3"/>
        <v>0</v>
      </c>
      <c r="P37" s="66"/>
      <c r="Q37" s="67"/>
    </row>
    <row r="38" spans="1:18" ht="15" customHeight="1" x14ac:dyDescent="0.2">
      <c r="B38" s="350"/>
      <c r="C38" s="322"/>
      <c r="D38" s="351"/>
      <c r="E38" s="59"/>
      <c r="F38" s="59"/>
      <c r="G38" s="60"/>
      <c r="H38" s="60"/>
      <c r="I38" s="60"/>
      <c r="J38" s="60"/>
      <c r="K38" s="60"/>
      <c r="L38" s="60"/>
      <c r="M38" s="60"/>
      <c r="N38" s="60"/>
      <c r="O38" s="60">
        <f t="shared" si="3"/>
        <v>0</v>
      </c>
      <c r="P38" s="66"/>
      <c r="Q38" s="67"/>
    </row>
    <row r="39" spans="1:18" ht="15.75" customHeight="1" x14ac:dyDescent="0.2">
      <c r="B39" s="350"/>
      <c r="C39" s="322"/>
      <c r="D39" s="351"/>
      <c r="E39" s="59"/>
      <c r="F39" s="59"/>
      <c r="G39" s="60"/>
      <c r="H39" s="60"/>
      <c r="I39" s="60"/>
      <c r="J39" s="60"/>
      <c r="K39" s="60"/>
      <c r="L39" s="60"/>
      <c r="M39" s="60"/>
      <c r="N39" s="60"/>
      <c r="O39" s="60">
        <f t="shared" si="3"/>
        <v>0</v>
      </c>
      <c r="P39" s="66"/>
      <c r="Q39" s="67"/>
    </row>
    <row r="40" spans="1:18" x14ac:dyDescent="0.2">
      <c r="B40" s="79"/>
      <c r="C40" s="80"/>
      <c r="D40" s="81"/>
      <c r="E40" s="82"/>
      <c r="F40" s="82"/>
      <c r="G40" s="83"/>
      <c r="H40" s="83"/>
      <c r="I40" s="83"/>
      <c r="J40" s="83"/>
      <c r="K40" s="83"/>
      <c r="L40" s="83"/>
      <c r="M40" s="83"/>
      <c r="N40" s="83"/>
      <c r="O40" s="83"/>
      <c r="P40" s="66"/>
      <c r="Q40" s="67"/>
    </row>
    <row r="41" spans="1:18" s="88" customFormat="1" x14ac:dyDescent="0.2">
      <c r="A41" s="84"/>
      <c r="B41" s="85"/>
      <c r="C41" s="352" t="s">
        <v>228</v>
      </c>
      <c r="D41" s="353"/>
      <c r="E41" s="86">
        <v>0</v>
      </c>
      <c r="F41" s="86">
        <v>0</v>
      </c>
      <c r="G41" s="86">
        <v>0</v>
      </c>
      <c r="H41" s="87">
        <f>H11+H14+H23+H27</f>
        <v>61711091.019999996</v>
      </c>
      <c r="I41" s="87">
        <f t="shared" ref="I41:O41" si="12">I11+I14+I23+I27</f>
        <v>46027862.280000001</v>
      </c>
      <c r="J41" s="87">
        <f t="shared" si="12"/>
        <v>107738953.3</v>
      </c>
      <c r="K41" s="87">
        <f t="shared" si="12"/>
        <v>72325361.019999996</v>
      </c>
      <c r="L41" s="87">
        <f t="shared" si="12"/>
        <v>70902781.469999999</v>
      </c>
      <c r="M41" s="87">
        <f t="shared" si="12"/>
        <v>70902781.469999999</v>
      </c>
      <c r="N41" s="87">
        <f>N11+N14+N23+N27</f>
        <v>70902781.469999999</v>
      </c>
      <c r="O41" s="87">
        <f t="shared" si="12"/>
        <v>36836171.830000006</v>
      </c>
      <c r="P41" s="362"/>
      <c r="Q41" s="363"/>
    </row>
    <row r="42" spans="1:18" x14ac:dyDescent="0.2">
      <c r="B42" s="45"/>
      <c r="C42" s="45"/>
      <c r="D42" s="45"/>
      <c r="E42" s="45"/>
      <c r="F42" s="45"/>
      <c r="G42" s="45"/>
      <c r="H42" s="45"/>
      <c r="I42" s="45"/>
      <c r="J42" s="45"/>
      <c r="K42" s="45"/>
      <c r="L42" s="45"/>
      <c r="M42" s="45"/>
      <c r="N42" s="45"/>
      <c r="O42" s="45"/>
    </row>
    <row r="43" spans="1:18" x14ac:dyDescent="0.2">
      <c r="B43" s="89" t="s">
        <v>229</v>
      </c>
      <c r="G43" s="45"/>
      <c r="H43" s="45"/>
      <c r="I43" s="45"/>
      <c r="J43" s="45"/>
      <c r="K43" s="45"/>
      <c r="L43" s="45"/>
      <c r="M43" s="45"/>
      <c r="N43" s="45"/>
      <c r="O43" s="45"/>
    </row>
    <row r="44" spans="1:18" x14ac:dyDescent="0.2">
      <c r="O44" s="154"/>
    </row>
    <row r="48" spans="1:18" x14ac:dyDescent="0.2">
      <c r="H48" s="68"/>
      <c r="I48" s="68"/>
      <c r="J48" s="68"/>
    </row>
    <row r="49" spans="4:15" x14ac:dyDescent="0.2">
      <c r="D49" s="331" t="s">
        <v>456</v>
      </c>
      <c r="E49" s="331"/>
      <c r="F49" s="331"/>
      <c r="H49" s="90"/>
      <c r="I49" s="90"/>
      <c r="J49" s="68"/>
      <c r="K49" s="305"/>
      <c r="L49" s="305"/>
      <c r="M49" s="305"/>
      <c r="N49" s="305"/>
      <c r="O49" s="91"/>
    </row>
    <row r="50" spans="4:15" x14ac:dyDescent="0.2">
      <c r="D50" s="264" t="s">
        <v>458</v>
      </c>
      <c r="E50" s="264"/>
      <c r="F50" s="264"/>
      <c r="H50" s="92"/>
      <c r="I50" s="92"/>
      <c r="J50" s="68"/>
      <c r="K50" s="331" t="s">
        <v>193</v>
      </c>
      <c r="L50" s="331"/>
      <c r="M50" s="331"/>
      <c r="N50" s="331"/>
      <c r="O50" s="93"/>
    </row>
    <row r="51" spans="4:15" x14ac:dyDescent="0.2">
      <c r="D51" s="264" t="s">
        <v>455</v>
      </c>
      <c r="E51" s="264"/>
      <c r="F51" s="264"/>
      <c r="H51" s="94"/>
      <c r="I51" s="94"/>
      <c r="J51" s="68"/>
      <c r="K51" s="331" t="s">
        <v>194</v>
      </c>
      <c r="L51" s="331"/>
      <c r="M51" s="331"/>
      <c r="N51" s="331"/>
      <c r="O51" s="95"/>
    </row>
  </sheetData>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6"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x14ac:dyDescent="0.25">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row>
    <row r="3" spans="1:30" x14ac:dyDescent="0.25">
      <c r="B3" s="296" t="s">
        <v>466</v>
      </c>
      <c r="C3" s="296"/>
      <c r="D3" s="296"/>
      <c r="E3" s="296"/>
      <c r="F3" s="296"/>
      <c r="G3" s="296"/>
      <c r="H3" s="296"/>
      <c r="I3" s="296"/>
      <c r="J3" s="296"/>
      <c r="K3" s="296"/>
      <c r="L3" s="296"/>
      <c r="M3" s="296"/>
      <c r="N3" s="296"/>
      <c r="O3" s="296"/>
      <c r="P3" s="296"/>
      <c r="Q3" s="296"/>
      <c r="R3" s="296"/>
      <c r="S3" s="296"/>
      <c r="T3" s="296"/>
      <c r="U3" s="296"/>
      <c r="V3" s="296"/>
      <c r="W3" s="296"/>
      <c r="X3" s="296"/>
      <c r="Y3" s="296"/>
      <c r="Z3" s="2"/>
      <c r="AA3" s="2"/>
      <c r="AB3" s="2"/>
      <c r="AC3" s="2"/>
      <c r="AD3" s="2"/>
    </row>
    <row r="4" spans="1:30" s="3" customFormat="1" ht="35.1" customHeight="1" x14ac:dyDescent="0.25">
      <c r="B4" s="364" t="s">
        <v>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934627.95</v>
      </c>
      <c r="AA14" s="18">
        <v>1869322.56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603203.13</v>
      </c>
      <c r="AA15" s="18">
        <v>743601.4</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984191.27</v>
      </c>
      <c r="AA16" s="18">
        <v>1454652.8</v>
      </c>
      <c r="AB16" s="18"/>
      <c r="AC16" s="12"/>
      <c r="AD16" s="19"/>
    </row>
    <row r="17" spans="2: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4695413.13</v>
      </c>
      <c r="AA17" s="18">
        <v>9070609.4199999999</v>
      </c>
      <c r="AB17" s="18"/>
      <c r="AC17" s="12"/>
      <c r="AD17" s="19"/>
    </row>
    <row r="18" spans="2:30" x14ac:dyDescent="0.25">
      <c r="U18" s="28"/>
      <c r="V18" s="28"/>
    </row>
    <row r="19" spans="2: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2: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2: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2: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2: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2: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2: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2: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2: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17724281.510000002</v>
      </c>
      <c r="AA27" s="18">
        <v>37462936.32</v>
      </c>
      <c r="AB27" s="18"/>
      <c r="AC27" s="12"/>
      <c r="AD27" s="19"/>
    </row>
    <row r="28" spans="2: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9665851.9499999993</v>
      </c>
      <c r="AA28" s="18">
        <v>13457802.98</v>
      </c>
      <c r="AB28" s="18"/>
      <c r="AC28" s="12"/>
      <c r="AD28" s="19"/>
    </row>
    <row r="29" spans="2: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2:30" x14ac:dyDescent="0.25">
      <c r="U30" s="28"/>
      <c r="V30" s="28"/>
    </row>
    <row r="31" spans="2: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2: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3690279.85</v>
      </c>
      <c r="AA42" s="18">
        <v>5800667.5999999996</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634856.06999999995</v>
      </c>
      <c r="AA43" s="18">
        <v>1139763.46</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380389.38</v>
      </c>
      <c r="AA44" s="18">
        <v>786769.59</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166512.06</v>
      </c>
      <c r="AA45" s="18">
        <v>340847.34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141353.18</v>
      </c>
      <c r="AA46" s="29">
        <v>285096.05</v>
      </c>
    </row>
    <row r="47" spans="2:30" x14ac:dyDescent="0.25">
      <c r="B47" s="9"/>
      <c r="D47" s="11"/>
      <c r="E47" s="11"/>
      <c r="F47" s="42"/>
      <c r="G47" s="11"/>
      <c r="H47" s="12"/>
      <c r="I47" s="12"/>
      <c r="J47" s="12"/>
      <c r="K47" s="12"/>
      <c r="L47" s="13"/>
      <c r="M47" s="14"/>
      <c r="N47" s="14"/>
      <c r="O47" s="14"/>
      <c r="P47" s="12"/>
      <c r="Q47" s="12"/>
      <c r="R47" s="12"/>
      <c r="S47" s="12"/>
      <c r="T47" s="12"/>
      <c r="U47" s="13"/>
      <c r="V47" s="13"/>
      <c r="W47" s="12"/>
      <c r="X47" s="14"/>
      <c r="Y47" s="14"/>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3"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4"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3"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2935077.96</v>
      </c>
      <c r="AA56" s="18">
        <v>4703914.83</v>
      </c>
      <c r="AB56" s="18"/>
      <c r="AC56" s="12"/>
      <c r="AD56" s="19"/>
    </row>
    <row r="57" spans="2:30" ht="300" x14ac:dyDescent="0.25">
      <c r="B57" s="9"/>
      <c r="C57" s="33" t="s">
        <v>88</v>
      </c>
      <c r="D57" s="11" t="s">
        <v>169</v>
      </c>
      <c r="E57" s="11" t="s">
        <v>185</v>
      </c>
      <c r="F57" s="44"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429723.57</v>
      </c>
      <c r="AA57" s="18">
        <v>864213.4</v>
      </c>
      <c r="AB57" s="18"/>
      <c r="AC57" s="12"/>
      <c r="AD57" s="19"/>
    </row>
    <row r="58" spans="2:30" x14ac:dyDescent="0.25">
      <c r="U58" s="28"/>
      <c r="V58" s="28"/>
    </row>
    <row r="59" spans="2:30" x14ac:dyDescent="0.25">
      <c r="U59" s="28"/>
      <c r="V59" s="28"/>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66" t="s">
        <v>192</v>
      </c>
      <c r="H65" s="366"/>
      <c r="I65" s="366"/>
      <c r="U65" s="28"/>
      <c r="V65" s="28"/>
      <c r="Y65" s="365" t="s">
        <v>192</v>
      </c>
      <c r="Z65" s="365"/>
      <c r="AA65" s="365"/>
      <c r="AB65" s="365"/>
    </row>
    <row r="66" spans="7:28" x14ac:dyDescent="0.25">
      <c r="G66" s="264" t="s">
        <v>458</v>
      </c>
      <c r="H66" s="264"/>
      <c r="I66" s="264"/>
      <c r="U66" s="28"/>
      <c r="V66" s="28"/>
      <c r="Y66" s="331" t="s">
        <v>193</v>
      </c>
      <c r="Z66" s="331"/>
      <c r="AA66" s="331"/>
      <c r="AB66" s="331"/>
    </row>
    <row r="67" spans="7:28" x14ac:dyDescent="0.25">
      <c r="G67" s="264" t="s">
        <v>455</v>
      </c>
      <c r="H67" s="264"/>
      <c r="I67" s="264"/>
      <c r="U67" s="28"/>
      <c r="V67" s="28"/>
      <c r="Y67" s="331" t="s">
        <v>194</v>
      </c>
      <c r="Z67" s="331"/>
      <c r="AA67" s="331"/>
      <c r="AB67" s="331"/>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baseColWidth="10" defaultColWidth="10.28515625" defaultRowHeight="11.25" x14ac:dyDescent="0.2"/>
  <cols>
    <col min="1" max="1" width="10.28515625" style="155"/>
    <col min="2" max="2" width="2.42578125" style="155" customWidth="1"/>
    <col min="3" max="3" width="52.140625" style="155" customWidth="1"/>
    <col min="4" max="5" width="15.7109375" style="155" customWidth="1"/>
    <col min="6" max="6" width="16.85546875" style="155" customWidth="1"/>
    <col min="7" max="9" width="15.7109375" style="155" customWidth="1"/>
    <col min="10" max="16384" width="10.28515625" style="155"/>
  </cols>
  <sheetData>
    <row r="1" spans="2:9" ht="45" customHeight="1" x14ac:dyDescent="0.2">
      <c r="B1" s="289" t="s">
        <v>461</v>
      </c>
      <c r="C1" s="290"/>
      <c r="D1" s="290"/>
      <c r="E1" s="290"/>
      <c r="F1" s="290"/>
      <c r="G1" s="290"/>
      <c r="H1" s="290"/>
      <c r="I1" s="291"/>
    </row>
    <row r="2" spans="2:9" x14ac:dyDescent="0.2">
      <c r="C2" s="171"/>
      <c r="D2" s="171"/>
      <c r="E2" s="171"/>
      <c r="F2" s="171"/>
      <c r="G2" s="171"/>
      <c r="H2" s="171"/>
      <c r="I2" s="171"/>
    </row>
    <row r="3" spans="2:9" x14ac:dyDescent="0.2">
      <c r="B3" s="283" t="s">
        <v>231</v>
      </c>
      <c r="C3" s="284"/>
      <c r="D3" s="289" t="s">
        <v>201</v>
      </c>
      <c r="E3" s="290"/>
      <c r="F3" s="290"/>
      <c r="G3" s="290"/>
      <c r="H3" s="291"/>
      <c r="I3" s="292" t="s">
        <v>202</v>
      </c>
    </row>
    <row r="4" spans="2:9" ht="24.95" customHeight="1" x14ac:dyDescent="0.2">
      <c r="B4" s="285"/>
      <c r="C4" s="286"/>
      <c r="D4" s="156" t="s">
        <v>205</v>
      </c>
      <c r="E4" s="156" t="s">
        <v>206</v>
      </c>
      <c r="F4" s="156" t="s">
        <v>207</v>
      </c>
      <c r="G4" s="156" t="s">
        <v>209</v>
      </c>
      <c r="H4" s="156" t="s">
        <v>211</v>
      </c>
      <c r="I4" s="293"/>
    </row>
    <row r="5" spans="2:9" x14ac:dyDescent="0.2">
      <c r="B5" s="287"/>
      <c r="C5" s="288"/>
      <c r="D5" s="157">
        <v>1</v>
      </c>
      <c r="E5" s="157">
        <v>2</v>
      </c>
      <c r="F5" s="157" t="s">
        <v>214</v>
      </c>
      <c r="G5" s="157">
        <v>4</v>
      </c>
      <c r="H5" s="157">
        <v>5</v>
      </c>
      <c r="I5" s="157" t="s">
        <v>359</v>
      </c>
    </row>
    <row r="6" spans="2:9" x14ac:dyDescent="0.2">
      <c r="B6" s="172"/>
      <c r="C6" s="173"/>
      <c r="D6" s="174"/>
      <c r="E6" s="174"/>
      <c r="F6" s="174"/>
      <c r="G6" s="174"/>
      <c r="H6" s="174"/>
      <c r="I6" s="174"/>
    </row>
    <row r="7" spans="2:9" ht="12.75" x14ac:dyDescent="0.2">
      <c r="B7" s="175" t="s">
        <v>424</v>
      </c>
      <c r="C7" s="176"/>
      <c r="D7" s="177">
        <v>61711091.020000003</v>
      </c>
      <c r="E7" s="177">
        <v>46027862.280000001</v>
      </c>
      <c r="F7" s="177">
        <f>+D7+E7</f>
        <v>107738953.30000001</v>
      </c>
      <c r="G7" s="177">
        <v>70902781.469999999</v>
      </c>
      <c r="H7" s="177">
        <v>70902781.469999999</v>
      </c>
      <c r="I7" s="177">
        <f>+F7-H7</f>
        <v>36836171.830000013</v>
      </c>
    </row>
    <row r="8" spans="2:9" x14ac:dyDescent="0.2">
      <c r="B8" s="175" t="s">
        <v>425</v>
      </c>
      <c r="C8" s="176"/>
      <c r="D8" s="162"/>
      <c r="E8" s="162"/>
      <c r="F8" s="162"/>
      <c r="G8" s="162"/>
      <c r="H8" s="162"/>
      <c r="I8" s="162"/>
    </row>
    <row r="9" spans="2:9" x14ac:dyDescent="0.2">
      <c r="B9" s="175" t="s">
        <v>426</v>
      </c>
      <c r="C9" s="176"/>
      <c r="D9" s="162"/>
      <c r="E9" s="162"/>
      <c r="F9" s="162"/>
      <c r="G9" s="162"/>
      <c r="H9" s="162"/>
      <c r="I9" s="162"/>
    </row>
    <row r="10" spans="2:9" x14ac:dyDescent="0.2">
      <c r="B10" s="175" t="s">
        <v>427</v>
      </c>
      <c r="C10" s="176"/>
      <c r="D10" s="162"/>
      <c r="E10" s="162"/>
      <c r="F10" s="162"/>
      <c r="G10" s="162"/>
      <c r="H10" s="162"/>
      <c r="I10" s="162"/>
    </row>
    <row r="11" spans="2:9" x14ac:dyDescent="0.2">
      <c r="B11" s="175" t="s">
        <v>428</v>
      </c>
      <c r="C11" s="176"/>
      <c r="D11" s="162"/>
      <c r="E11" s="162"/>
      <c r="F11" s="162"/>
      <c r="G11" s="162"/>
      <c r="H11" s="162"/>
      <c r="I11" s="162"/>
    </row>
    <row r="12" spans="2:9" x14ac:dyDescent="0.2">
      <c r="B12" s="175" t="s">
        <v>429</v>
      </c>
      <c r="C12" s="176"/>
      <c r="D12" s="162"/>
      <c r="E12" s="162"/>
      <c r="F12" s="162"/>
      <c r="G12" s="162"/>
      <c r="H12" s="162"/>
      <c r="I12" s="162"/>
    </row>
    <row r="13" spans="2:9" x14ac:dyDescent="0.2">
      <c r="B13" s="175" t="s">
        <v>430</v>
      </c>
      <c r="C13" s="176"/>
      <c r="D13" s="162"/>
      <c r="E13" s="162"/>
      <c r="F13" s="162"/>
      <c r="G13" s="162"/>
      <c r="H13" s="162"/>
      <c r="I13" s="162"/>
    </row>
    <row r="14" spans="2:9" x14ac:dyDescent="0.2">
      <c r="B14" s="175" t="s">
        <v>431</v>
      </c>
      <c r="C14" s="176"/>
      <c r="D14" s="162"/>
      <c r="E14" s="162"/>
      <c r="F14" s="162"/>
      <c r="G14" s="162"/>
      <c r="H14" s="162"/>
      <c r="I14" s="162"/>
    </row>
    <row r="15" spans="2:9" x14ac:dyDescent="0.2">
      <c r="B15" s="175"/>
      <c r="C15" s="178"/>
      <c r="D15" s="165"/>
      <c r="E15" s="165"/>
      <c r="F15" s="165"/>
      <c r="G15" s="165"/>
      <c r="H15" s="165"/>
      <c r="I15" s="165"/>
    </row>
    <row r="16" spans="2:9" x14ac:dyDescent="0.2">
      <c r="B16" s="179"/>
      <c r="C16" s="180" t="s">
        <v>228</v>
      </c>
      <c r="D16" s="181">
        <f>D7</f>
        <v>61711091.020000003</v>
      </c>
      <c r="E16" s="181">
        <f t="shared" ref="E16:I16" si="0">E7</f>
        <v>46027862.280000001</v>
      </c>
      <c r="F16" s="181">
        <f t="shared" si="0"/>
        <v>107738953.30000001</v>
      </c>
      <c r="G16" s="181">
        <f t="shared" si="0"/>
        <v>70902781.469999999</v>
      </c>
      <c r="H16" s="181">
        <f t="shared" si="0"/>
        <v>70902781.469999999</v>
      </c>
      <c r="I16" s="181">
        <f t="shared" si="0"/>
        <v>36836171.830000013</v>
      </c>
    </row>
    <row r="18" spans="2:9" x14ac:dyDescent="0.2">
      <c r="B18" s="169" t="s">
        <v>229</v>
      </c>
      <c r="C18" s="169"/>
      <c r="D18" s="169"/>
      <c r="E18" s="169"/>
      <c r="F18" s="169"/>
      <c r="G18" s="169"/>
      <c r="H18" s="169"/>
      <c r="I18" s="169"/>
    </row>
    <row r="21" spans="2:9" ht="45" customHeight="1" x14ac:dyDescent="0.2">
      <c r="B21" s="289" t="s">
        <v>462</v>
      </c>
      <c r="C21" s="290"/>
      <c r="D21" s="290"/>
      <c r="E21" s="290"/>
      <c r="F21" s="290"/>
      <c r="G21" s="290"/>
      <c r="H21" s="290"/>
      <c r="I21" s="291"/>
    </row>
    <row r="22" spans="2:9" x14ac:dyDescent="0.2">
      <c r="B22" s="283" t="s">
        <v>231</v>
      </c>
      <c r="C22" s="284"/>
      <c r="D22" s="289" t="s">
        <v>201</v>
      </c>
      <c r="E22" s="290"/>
      <c r="F22" s="290"/>
      <c r="G22" s="290"/>
      <c r="H22" s="291"/>
      <c r="I22" s="292" t="s">
        <v>202</v>
      </c>
    </row>
    <row r="23" spans="2:9" ht="22.5" x14ac:dyDescent="0.2">
      <c r="B23" s="285"/>
      <c r="C23" s="286"/>
      <c r="D23" s="156" t="s">
        <v>205</v>
      </c>
      <c r="E23" s="156" t="s">
        <v>206</v>
      </c>
      <c r="F23" s="156" t="s">
        <v>207</v>
      </c>
      <c r="G23" s="156" t="s">
        <v>209</v>
      </c>
      <c r="H23" s="156" t="s">
        <v>211</v>
      </c>
      <c r="I23" s="293"/>
    </row>
    <row r="24" spans="2:9" x14ac:dyDescent="0.2">
      <c r="B24" s="287"/>
      <c r="C24" s="288"/>
      <c r="D24" s="157">
        <v>1</v>
      </c>
      <c r="E24" s="157">
        <v>2</v>
      </c>
      <c r="F24" s="157" t="s">
        <v>214</v>
      </c>
      <c r="G24" s="157">
        <v>4</v>
      </c>
      <c r="H24" s="157">
        <v>5</v>
      </c>
      <c r="I24" s="157" t="s">
        <v>359</v>
      </c>
    </row>
    <row r="25" spans="2:9" x14ac:dyDescent="0.2">
      <c r="B25" s="172"/>
      <c r="C25" s="182"/>
      <c r="D25" s="183"/>
      <c r="E25" s="183"/>
      <c r="F25" s="183"/>
      <c r="G25" s="183"/>
      <c r="H25" s="183"/>
      <c r="I25" s="183"/>
    </row>
    <row r="26" spans="2:9" ht="22.5" x14ac:dyDescent="0.2">
      <c r="B26" s="175"/>
      <c r="C26" s="184" t="s">
        <v>432</v>
      </c>
      <c r="D26" s="177">
        <v>61711091.020000003</v>
      </c>
      <c r="E26" s="177">
        <v>46027862.280000001</v>
      </c>
      <c r="F26" s="177">
        <f>+D26+E26</f>
        <v>107738953.30000001</v>
      </c>
      <c r="G26" s="177">
        <v>70902781.469999999</v>
      </c>
      <c r="H26" s="177">
        <v>70902781.469999999</v>
      </c>
      <c r="I26" s="177">
        <f>+F26-H26</f>
        <v>36836171.830000013</v>
      </c>
    </row>
    <row r="27" spans="2:9" x14ac:dyDescent="0.2">
      <c r="B27" s="175"/>
      <c r="C27" s="184"/>
      <c r="D27" s="185"/>
      <c r="E27" s="185"/>
      <c r="F27" s="185"/>
      <c r="G27" s="185"/>
      <c r="H27" s="185"/>
      <c r="I27" s="185"/>
    </row>
    <row r="28" spans="2:9" x14ac:dyDescent="0.2">
      <c r="B28" s="175"/>
      <c r="C28" s="184" t="s">
        <v>433</v>
      </c>
      <c r="D28" s="185"/>
      <c r="E28" s="185"/>
      <c r="F28" s="185"/>
      <c r="G28" s="185"/>
      <c r="H28" s="185"/>
      <c r="I28" s="185"/>
    </row>
    <row r="29" spans="2:9" x14ac:dyDescent="0.2">
      <c r="B29" s="175"/>
      <c r="C29" s="184"/>
      <c r="D29" s="185"/>
      <c r="E29" s="185"/>
      <c r="F29" s="185"/>
      <c r="G29" s="185"/>
      <c r="H29" s="185"/>
      <c r="I29" s="185"/>
    </row>
    <row r="30" spans="2:9" ht="22.5" x14ac:dyDescent="0.2">
      <c r="B30" s="175"/>
      <c r="C30" s="184" t="s">
        <v>434</v>
      </c>
      <c r="D30" s="185"/>
      <c r="E30" s="185"/>
      <c r="F30" s="185"/>
      <c r="G30" s="185"/>
      <c r="H30" s="185"/>
      <c r="I30" s="185"/>
    </row>
    <row r="31" spans="2:9" x14ac:dyDescent="0.2">
      <c r="B31" s="175"/>
      <c r="C31" s="184"/>
      <c r="D31" s="185"/>
      <c r="E31" s="185"/>
      <c r="F31" s="185"/>
      <c r="G31" s="185"/>
      <c r="H31" s="185"/>
      <c r="I31" s="185"/>
    </row>
    <row r="32" spans="2:9" ht="22.5" x14ac:dyDescent="0.2">
      <c r="B32" s="175"/>
      <c r="C32" s="184" t="s">
        <v>435</v>
      </c>
      <c r="D32" s="185"/>
      <c r="E32" s="185"/>
      <c r="F32" s="185"/>
      <c r="G32" s="185"/>
      <c r="H32" s="185"/>
      <c r="I32" s="185"/>
    </row>
    <row r="33" spans="2:9" x14ac:dyDescent="0.2">
      <c r="B33" s="175"/>
      <c r="C33" s="184"/>
      <c r="D33" s="185"/>
      <c r="E33" s="185"/>
      <c r="F33" s="185"/>
      <c r="G33" s="185"/>
      <c r="H33" s="185"/>
      <c r="I33" s="185"/>
    </row>
    <row r="34" spans="2:9" ht="22.5" x14ac:dyDescent="0.2">
      <c r="B34" s="175"/>
      <c r="C34" s="184" t="s">
        <v>436</v>
      </c>
      <c r="D34" s="185"/>
      <c r="E34" s="185"/>
      <c r="F34" s="185"/>
      <c r="G34" s="185"/>
      <c r="H34" s="185"/>
      <c r="I34" s="185"/>
    </row>
    <row r="35" spans="2:9" x14ac:dyDescent="0.2">
      <c r="B35" s="175"/>
      <c r="C35" s="184"/>
      <c r="D35" s="185"/>
      <c r="E35" s="185"/>
      <c r="F35" s="185"/>
      <c r="G35" s="185"/>
      <c r="H35" s="185"/>
      <c r="I35" s="185"/>
    </row>
    <row r="36" spans="2:9" ht="22.5" x14ac:dyDescent="0.2">
      <c r="B36" s="175"/>
      <c r="C36" s="184" t="s">
        <v>437</v>
      </c>
      <c r="D36" s="185"/>
      <c r="E36" s="185"/>
      <c r="F36" s="185"/>
      <c r="G36" s="185"/>
      <c r="H36" s="185"/>
      <c r="I36" s="185"/>
    </row>
    <row r="37" spans="2:9" x14ac:dyDescent="0.2">
      <c r="B37" s="175"/>
      <c r="C37" s="184"/>
      <c r="D37" s="185"/>
      <c r="E37" s="185"/>
      <c r="F37" s="185"/>
      <c r="G37" s="185"/>
      <c r="H37" s="185"/>
      <c r="I37" s="185"/>
    </row>
    <row r="38" spans="2:9" x14ac:dyDescent="0.2">
      <c r="B38" s="175"/>
      <c r="C38" s="184" t="s">
        <v>438</v>
      </c>
      <c r="D38" s="185"/>
      <c r="E38" s="185"/>
      <c r="F38" s="185"/>
      <c r="G38" s="185"/>
      <c r="H38" s="185"/>
      <c r="I38" s="185"/>
    </row>
    <row r="39" spans="2:9" x14ac:dyDescent="0.2">
      <c r="B39" s="186"/>
      <c r="C39" s="187"/>
      <c r="D39" s="188"/>
      <c r="E39" s="188"/>
      <c r="F39" s="188"/>
      <c r="G39" s="188"/>
      <c r="H39" s="188"/>
      <c r="I39" s="188"/>
    </row>
    <row r="40" spans="2:9" x14ac:dyDescent="0.2">
      <c r="B40" s="179"/>
      <c r="C40" s="180" t="s">
        <v>228</v>
      </c>
      <c r="D40" s="181">
        <f>D26</f>
        <v>61711091.020000003</v>
      </c>
      <c r="E40" s="181">
        <f t="shared" ref="E40:I40" si="1">E26</f>
        <v>46027862.280000001</v>
      </c>
      <c r="F40" s="181">
        <f t="shared" si="1"/>
        <v>107738953.30000001</v>
      </c>
      <c r="G40" s="181">
        <f t="shared" si="1"/>
        <v>70902781.469999999</v>
      </c>
      <c r="H40" s="181">
        <f t="shared" si="1"/>
        <v>70902781.469999999</v>
      </c>
      <c r="I40" s="181">
        <f t="shared" si="1"/>
        <v>36836171.830000013</v>
      </c>
    </row>
    <row r="42" spans="2:9" x14ac:dyDescent="0.2">
      <c r="B42" s="169" t="s">
        <v>229</v>
      </c>
      <c r="C42" s="169"/>
      <c r="D42" s="169"/>
      <c r="E42" s="169"/>
      <c r="F42" s="169"/>
      <c r="G42" s="169"/>
      <c r="H42" s="169"/>
      <c r="I42" s="169"/>
    </row>
    <row r="49" spans="3:8" x14ac:dyDescent="0.2">
      <c r="C49" s="264" t="s">
        <v>453</v>
      </c>
      <c r="D49" s="264"/>
      <c r="G49" s="265"/>
      <c r="H49" s="265"/>
    </row>
    <row r="50" spans="3:8" x14ac:dyDescent="0.2">
      <c r="C50" s="264" t="s">
        <v>454</v>
      </c>
      <c r="D50" s="264"/>
      <c r="G50" s="264" t="s">
        <v>193</v>
      </c>
      <c r="H50" s="264"/>
    </row>
    <row r="51" spans="3:8" x14ac:dyDescent="0.2">
      <c r="C51" s="264" t="s">
        <v>455</v>
      </c>
      <c r="D51" s="264"/>
      <c r="G51" s="264" t="s">
        <v>194</v>
      </c>
      <c r="H51" s="264"/>
    </row>
  </sheetData>
  <sheetProtection formatCells="0" formatColumns="0" formatRows="0" insertRows="0" deleteRows="0" autoFilter="0"/>
  <mergeCells count="14">
    <mergeCell ref="B22:C24"/>
    <mergeCell ref="D22:H22"/>
    <mergeCell ref="I22:I23"/>
    <mergeCell ref="B1:I1"/>
    <mergeCell ref="B3:C5"/>
    <mergeCell ref="D3:H3"/>
    <mergeCell ref="I3:I4"/>
    <mergeCell ref="B21:I21"/>
    <mergeCell ref="G49:H49"/>
    <mergeCell ref="G50:H50"/>
    <mergeCell ref="G51:H51"/>
    <mergeCell ref="C49:D49"/>
    <mergeCell ref="C50:D50"/>
    <mergeCell ref="C51:D5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5" customWidth="1"/>
    <col min="2" max="2" width="53.85546875" style="155" customWidth="1"/>
    <col min="3" max="3" width="15.7109375" style="155" customWidth="1"/>
    <col min="4" max="4" width="17" style="155" customWidth="1"/>
    <col min="5" max="8" width="15.7109375" style="155" customWidth="1"/>
    <col min="9" max="9" width="10.28515625" style="155"/>
    <col min="10" max="10" width="10.85546875" style="155" bestFit="1" customWidth="1"/>
    <col min="11" max="16384" width="10.28515625" style="155"/>
  </cols>
  <sheetData>
    <row r="1" spans="1:8" ht="50.1" customHeight="1" x14ac:dyDescent="0.2">
      <c r="A1" s="289" t="s">
        <v>464</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252" t="s">
        <v>330</v>
      </c>
      <c r="B5" s="158"/>
      <c r="C5" s="251">
        <f>SUM(C6:C12)</f>
        <v>36162955.890000001</v>
      </c>
      <c r="D5" s="251">
        <f t="shared" ref="D5:E5" si="0">SUM(D6:D12)</f>
        <v>36912680.649999999</v>
      </c>
      <c r="E5" s="251">
        <f t="shared" si="0"/>
        <v>73075636.539999992</v>
      </c>
      <c r="F5" s="251">
        <f t="shared" ref="F5" si="1">SUM(F6:F12)</f>
        <v>53575412.880000003</v>
      </c>
      <c r="G5" s="251">
        <f t="shared" ref="G5" si="2">SUM(G6:G12)</f>
        <v>53575412.880000003</v>
      </c>
      <c r="H5" s="250">
        <f>E5-F5</f>
        <v>19500223.659999989</v>
      </c>
    </row>
    <row r="6" spans="1:8" x14ac:dyDescent="0.2">
      <c r="A6" s="160"/>
      <c r="B6" s="161" t="s">
        <v>360</v>
      </c>
      <c r="C6" s="162">
        <v>6921081.7199999997</v>
      </c>
      <c r="D6" s="162">
        <v>6380690.2000000002</v>
      </c>
      <c r="E6" s="162">
        <f>C6+D6</f>
        <v>13301771.92</v>
      </c>
      <c r="F6" s="162">
        <v>10145974.08</v>
      </c>
      <c r="G6" s="162">
        <v>10145974.08</v>
      </c>
      <c r="H6" s="162">
        <f t="shared" ref="H6:H12" si="3">E6-F6</f>
        <v>3155797.84</v>
      </c>
    </row>
    <row r="7" spans="1:8" x14ac:dyDescent="0.2">
      <c r="A7" s="160"/>
      <c r="B7" s="161" t="s">
        <v>331</v>
      </c>
      <c r="C7" s="162">
        <v>11549970.560000001</v>
      </c>
      <c r="D7" s="162">
        <v>14255426.24</v>
      </c>
      <c r="E7" s="162">
        <f t="shared" ref="E7:E12" si="4">C7+D7</f>
        <v>25805396.800000001</v>
      </c>
      <c r="F7" s="162">
        <v>19740800.719999999</v>
      </c>
      <c r="G7" s="162">
        <v>19740800.719999999</v>
      </c>
      <c r="H7" s="162">
        <f t="shared" si="3"/>
        <v>6064596.0800000019</v>
      </c>
    </row>
    <row r="8" spans="1:8" x14ac:dyDescent="0.2">
      <c r="A8" s="160"/>
      <c r="B8" s="161" t="s">
        <v>361</v>
      </c>
      <c r="C8" s="162">
        <v>4513124.46</v>
      </c>
      <c r="D8" s="162">
        <v>2754589.62</v>
      </c>
      <c r="E8" s="162">
        <f t="shared" si="4"/>
        <v>7267714.0800000001</v>
      </c>
      <c r="F8" s="162">
        <v>3222113.23</v>
      </c>
      <c r="G8" s="162">
        <v>3222113.23</v>
      </c>
      <c r="H8" s="162">
        <f t="shared" si="3"/>
        <v>4045600.85</v>
      </c>
    </row>
    <row r="9" spans="1:8" x14ac:dyDescent="0.2">
      <c r="A9" s="160"/>
      <c r="B9" s="161" t="s">
        <v>362</v>
      </c>
      <c r="C9" s="162">
        <v>5689161.1799999997</v>
      </c>
      <c r="D9" s="162">
        <v>6149804.4699999997</v>
      </c>
      <c r="E9" s="162">
        <f t="shared" si="4"/>
        <v>11838965.649999999</v>
      </c>
      <c r="F9" s="162">
        <v>9135566.1899999995</v>
      </c>
      <c r="G9" s="162">
        <v>9135566.1899999995</v>
      </c>
      <c r="H9" s="162">
        <f t="shared" si="3"/>
        <v>2703399.459999999</v>
      </c>
    </row>
    <row r="10" spans="1:8" x14ac:dyDescent="0.2">
      <c r="A10" s="160"/>
      <c r="B10" s="161" t="s">
        <v>363</v>
      </c>
      <c r="C10" s="162">
        <v>6889617.9699999997</v>
      </c>
      <c r="D10" s="162">
        <v>7324380.0199999996</v>
      </c>
      <c r="E10" s="162">
        <f t="shared" si="4"/>
        <v>14213997.989999998</v>
      </c>
      <c r="F10" s="162">
        <v>10699149.130000001</v>
      </c>
      <c r="G10" s="162">
        <v>10699149.130000001</v>
      </c>
      <c r="H10" s="162">
        <f t="shared" si="3"/>
        <v>3514848.8599999975</v>
      </c>
    </row>
    <row r="11" spans="1:8" x14ac:dyDescent="0.2">
      <c r="A11" s="160"/>
      <c r="B11" s="161" t="s">
        <v>364</v>
      </c>
      <c r="C11" s="162">
        <v>0</v>
      </c>
      <c r="D11" s="162">
        <v>0</v>
      </c>
      <c r="E11" s="162">
        <f t="shared" si="4"/>
        <v>0</v>
      </c>
      <c r="F11" s="162">
        <v>0</v>
      </c>
      <c r="G11" s="162">
        <v>0</v>
      </c>
      <c r="H11" s="162">
        <f t="shared" si="3"/>
        <v>0</v>
      </c>
    </row>
    <row r="12" spans="1:8" x14ac:dyDescent="0.2">
      <c r="A12" s="160"/>
      <c r="B12" s="161" t="s">
        <v>365</v>
      </c>
      <c r="C12" s="162">
        <v>600000</v>
      </c>
      <c r="D12" s="162">
        <v>47790.1</v>
      </c>
      <c r="E12" s="162">
        <f t="shared" si="4"/>
        <v>647790.1</v>
      </c>
      <c r="F12" s="162">
        <v>631809.53</v>
      </c>
      <c r="G12" s="162">
        <v>631809.53</v>
      </c>
      <c r="H12" s="162">
        <f t="shared" si="3"/>
        <v>15980.569999999949</v>
      </c>
    </row>
    <row r="13" spans="1:8" x14ac:dyDescent="0.2">
      <c r="A13" s="252" t="s">
        <v>366</v>
      </c>
      <c r="B13" s="158"/>
      <c r="C13" s="250">
        <f>SUM(C14:C22)</f>
        <v>4624841.84</v>
      </c>
      <c r="D13" s="250">
        <f t="shared" ref="D13:H13" si="5">SUM(D14:D22)</f>
        <v>2632298.67</v>
      </c>
      <c r="E13" s="250">
        <f t="shared" si="5"/>
        <v>7257140.5099999998</v>
      </c>
      <c r="F13" s="250">
        <f t="shared" si="5"/>
        <v>3274280.5099999993</v>
      </c>
      <c r="G13" s="250">
        <f t="shared" si="5"/>
        <v>3274280.5099999993</v>
      </c>
      <c r="H13" s="250">
        <f t="shared" si="5"/>
        <v>3982860.0000000005</v>
      </c>
    </row>
    <row r="14" spans="1:8" x14ac:dyDescent="0.2">
      <c r="A14" s="160"/>
      <c r="B14" s="161" t="s">
        <v>367</v>
      </c>
      <c r="C14" s="162">
        <v>1491932.4</v>
      </c>
      <c r="D14" s="162">
        <v>772317.16</v>
      </c>
      <c r="E14" s="162">
        <f>C14+D14</f>
        <v>2264249.56</v>
      </c>
      <c r="F14" s="162">
        <v>1098694.3899999999</v>
      </c>
      <c r="G14" s="162">
        <v>1098694.3899999999</v>
      </c>
      <c r="H14" s="162">
        <f>E14-F14</f>
        <v>1165555.1700000002</v>
      </c>
    </row>
    <row r="15" spans="1:8" x14ac:dyDescent="0.2">
      <c r="A15" s="160"/>
      <c r="B15" s="161" t="s">
        <v>368</v>
      </c>
      <c r="C15" s="162">
        <v>529719.07999999996</v>
      </c>
      <c r="D15" s="162">
        <v>140199.57999999999</v>
      </c>
      <c r="E15" s="162">
        <f t="shared" ref="E15:E22" si="6">C15+D15</f>
        <v>669918.65999999992</v>
      </c>
      <c r="F15" s="162">
        <v>330819.38</v>
      </c>
      <c r="G15" s="162">
        <v>330819.38</v>
      </c>
      <c r="H15" s="162">
        <f t="shared" ref="H15:H22" si="7">E15-F15</f>
        <v>339099.27999999991</v>
      </c>
    </row>
    <row r="16" spans="1:8" x14ac:dyDescent="0.2">
      <c r="A16" s="160"/>
      <c r="B16" s="161" t="s">
        <v>369</v>
      </c>
      <c r="C16" s="162">
        <v>18980</v>
      </c>
      <c r="D16" s="162">
        <v>7863.64</v>
      </c>
      <c r="E16" s="162">
        <f t="shared" si="6"/>
        <v>26843.64</v>
      </c>
      <c r="F16" s="162">
        <v>9473.7000000000007</v>
      </c>
      <c r="G16" s="162">
        <v>9473.7000000000007</v>
      </c>
      <c r="H16" s="162">
        <f t="shared" si="7"/>
        <v>17369.939999999999</v>
      </c>
    </row>
    <row r="17" spans="1:10" x14ac:dyDescent="0.2">
      <c r="A17" s="160"/>
      <c r="B17" s="161" t="s">
        <v>370</v>
      </c>
      <c r="C17" s="162">
        <v>721486.85</v>
      </c>
      <c r="D17" s="162">
        <v>629485.62</v>
      </c>
      <c r="E17" s="162">
        <f t="shared" si="6"/>
        <v>1350972.47</v>
      </c>
      <c r="F17" s="162">
        <v>555687.14</v>
      </c>
      <c r="G17" s="162">
        <v>555687.14</v>
      </c>
      <c r="H17" s="162">
        <f t="shared" si="7"/>
        <v>795285.33</v>
      </c>
    </row>
    <row r="18" spans="1:10" x14ac:dyDescent="0.2">
      <c r="A18" s="160"/>
      <c r="B18" s="161" t="s">
        <v>371</v>
      </c>
      <c r="C18" s="162">
        <v>282724.81</v>
      </c>
      <c r="D18" s="162">
        <v>218478.95</v>
      </c>
      <c r="E18" s="162">
        <f t="shared" si="6"/>
        <v>501203.76</v>
      </c>
      <c r="F18" s="162">
        <v>84111.43</v>
      </c>
      <c r="G18" s="162">
        <v>84111.43</v>
      </c>
      <c r="H18" s="162">
        <f t="shared" si="7"/>
        <v>417092.33</v>
      </c>
    </row>
    <row r="19" spans="1:10" x14ac:dyDescent="0.2">
      <c r="A19" s="160"/>
      <c r="B19" s="161" t="s">
        <v>332</v>
      </c>
      <c r="C19" s="162">
        <v>1056151.1599999999</v>
      </c>
      <c r="D19" s="162">
        <v>625591.31999999995</v>
      </c>
      <c r="E19" s="162">
        <f t="shared" si="6"/>
        <v>1681742.48</v>
      </c>
      <c r="F19" s="162">
        <v>986824.35</v>
      </c>
      <c r="G19" s="162">
        <v>986824.35</v>
      </c>
      <c r="H19" s="162">
        <f t="shared" si="7"/>
        <v>694918.13</v>
      </c>
    </row>
    <row r="20" spans="1:10" x14ac:dyDescent="0.2">
      <c r="A20" s="160"/>
      <c r="B20" s="161" t="s">
        <v>372</v>
      </c>
      <c r="C20" s="162">
        <v>227856.17</v>
      </c>
      <c r="D20" s="162">
        <v>31214.71</v>
      </c>
      <c r="E20" s="162">
        <f t="shared" si="6"/>
        <v>259070.88</v>
      </c>
      <c r="F20" s="162">
        <v>82313.759999999995</v>
      </c>
      <c r="G20" s="162">
        <v>82313.759999999995</v>
      </c>
      <c r="H20" s="162">
        <f t="shared" si="7"/>
        <v>176757.12</v>
      </c>
    </row>
    <row r="21" spans="1:10" x14ac:dyDescent="0.2">
      <c r="A21" s="160"/>
      <c r="B21" s="161" t="s">
        <v>373</v>
      </c>
      <c r="C21" s="162">
        <v>2000</v>
      </c>
      <c r="D21" s="162">
        <v>0</v>
      </c>
      <c r="E21" s="162">
        <f t="shared" si="6"/>
        <v>2000</v>
      </c>
      <c r="F21" s="162">
        <v>0</v>
      </c>
      <c r="G21" s="162">
        <v>0</v>
      </c>
      <c r="H21" s="162">
        <f t="shared" si="7"/>
        <v>2000</v>
      </c>
    </row>
    <row r="22" spans="1:10" x14ac:dyDescent="0.2">
      <c r="A22" s="160"/>
      <c r="B22" s="161" t="s">
        <v>374</v>
      </c>
      <c r="C22" s="162">
        <v>293991.37</v>
      </c>
      <c r="D22" s="162">
        <v>207147.69</v>
      </c>
      <c r="E22" s="162">
        <f t="shared" si="6"/>
        <v>501139.06</v>
      </c>
      <c r="F22" s="162">
        <v>126356.36</v>
      </c>
      <c r="G22" s="162">
        <v>126356.36</v>
      </c>
      <c r="H22" s="162">
        <f t="shared" si="7"/>
        <v>374782.7</v>
      </c>
    </row>
    <row r="23" spans="1:10" x14ac:dyDescent="0.2">
      <c r="A23" s="252" t="s">
        <v>333</v>
      </c>
      <c r="B23" s="158"/>
      <c r="C23" s="250">
        <f>SUM(C24:C32)</f>
        <v>16412588.310000001</v>
      </c>
      <c r="D23" s="250">
        <f t="shared" ref="D23:H23" si="8">SUM(D24:D32)</f>
        <v>6224441.4800000004</v>
      </c>
      <c r="E23" s="250">
        <f t="shared" si="8"/>
        <v>22637029.789999999</v>
      </c>
      <c r="F23" s="250">
        <f t="shared" si="8"/>
        <v>13126236.09</v>
      </c>
      <c r="G23" s="250">
        <f t="shared" si="8"/>
        <v>13126236.09</v>
      </c>
      <c r="H23" s="250">
        <f t="shared" si="8"/>
        <v>9510793.6999999993</v>
      </c>
    </row>
    <row r="24" spans="1:10" x14ac:dyDescent="0.2">
      <c r="A24" s="160"/>
      <c r="B24" s="161" t="s">
        <v>334</v>
      </c>
      <c r="C24" s="162">
        <v>1773636.82</v>
      </c>
      <c r="D24" s="162">
        <v>1110128.3400000001</v>
      </c>
      <c r="E24" s="162">
        <f>C24+D24</f>
        <v>2883765.16</v>
      </c>
      <c r="F24" s="162">
        <v>2171574.19</v>
      </c>
      <c r="G24" s="162">
        <v>2171574.19</v>
      </c>
      <c r="H24" s="162">
        <f>E24-F24</f>
        <v>712190.9700000002</v>
      </c>
    </row>
    <row r="25" spans="1:10" x14ac:dyDescent="0.2">
      <c r="A25" s="160"/>
      <c r="B25" s="161" t="s">
        <v>375</v>
      </c>
      <c r="C25" s="162">
        <v>433415.3</v>
      </c>
      <c r="D25" s="162">
        <v>14943.75</v>
      </c>
      <c r="E25" s="162">
        <f t="shared" ref="E25:E32" si="9">C25+D25</f>
        <v>448359.05</v>
      </c>
      <c r="F25" s="162">
        <v>338441.2</v>
      </c>
      <c r="G25" s="162">
        <v>338441.2</v>
      </c>
      <c r="H25" s="162">
        <f t="shared" ref="H25:H32" si="10">E25-F25</f>
        <v>109917.84999999998</v>
      </c>
    </row>
    <row r="26" spans="1:10" x14ac:dyDescent="0.2">
      <c r="A26" s="160"/>
      <c r="B26" s="161" t="s">
        <v>376</v>
      </c>
      <c r="C26" s="162">
        <v>4648246.88</v>
      </c>
      <c r="D26" s="162">
        <v>1481766.6</v>
      </c>
      <c r="E26" s="162">
        <f t="shared" si="9"/>
        <v>6130013.4800000004</v>
      </c>
      <c r="F26" s="162">
        <v>2073621.3</v>
      </c>
      <c r="G26" s="162">
        <v>2073621.3</v>
      </c>
      <c r="H26" s="162">
        <f t="shared" si="10"/>
        <v>4056392.1800000006</v>
      </c>
    </row>
    <row r="27" spans="1:10" x14ac:dyDescent="0.2">
      <c r="A27" s="160"/>
      <c r="B27" s="161" t="s">
        <v>377</v>
      </c>
      <c r="C27" s="162">
        <v>852144.64000000001</v>
      </c>
      <c r="D27" s="162">
        <v>326306.49</v>
      </c>
      <c r="E27" s="162">
        <f t="shared" si="9"/>
        <v>1178451.1299999999</v>
      </c>
      <c r="F27" s="162">
        <v>621964.1</v>
      </c>
      <c r="G27" s="162">
        <v>621964.1</v>
      </c>
      <c r="H27" s="162">
        <f t="shared" si="10"/>
        <v>556487.02999999991</v>
      </c>
    </row>
    <row r="28" spans="1:10" x14ac:dyDescent="0.2">
      <c r="A28" s="160"/>
      <c r="B28" s="161" t="s">
        <v>378</v>
      </c>
      <c r="C28" s="162">
        <v>3662860.69</v>
      </c>
      <c r="D28" s="162">
        <v>1302789.08</v>
      </c>
      <c r="E28" s="162">
        <f t="shared" si="9"/>
        <v>4965649.7699999996</v>
      </c>
      <c r="F28" s="162">
        <v>2700418.99</v>
      </c>
      <c r="G28" s="162">
        <v>2700418.99</v>
      </c>
      <c r="H28" s="162">
        <f t="shared" si="10"/>
        <v>2265230.7799999993</v>
      </c>
    </row>
    <row r="29" spans="1:10" x14ac:dyDescent="0.2">
      <c r="A29" s="160"/>
      <c r="B29" s="161" t="s">
        <v>379</v>
      </c>
      <c r="C29" s="162">
        <v>241340.52</v>
      </c>
      <c r="D29" s="162">
        <v>169885.16</v>
      </c>
      <c r="E29" s="162">
        <f t="shared" si="9"/>
        <v>411225.68</v>
      </c>
      <c r="F29" s="162">
        <v>296501.13</v>
      </c>
      <c r="G29" s="162">
        <v>296501.13</v>
      </c>
      <c r="H29" s="162">
        <f t="shared" si="10"/>
        <v>114724.54999999999</v>
      </c>
      <c r="J29" s="263"/>
    </row>
    <row r="30" spans="1:10" x14ac:dyDescent="0.2">
      <c r="A30" s="160"/>
      <c r="B30" s="161" t="s">
        <v>380</v>
      </c>
      <c r="C30" s="162">
        <v>684630.33</v>
      </c>
      <c r="D30" s="162">
        <v>621711.22</v>
      </c>
      <c r="E30" s="162">
        <f t="shared" si="9"/>
        <v>1306341.5499999998</v>
      </c>
      <c r="F30" s="162">
        <v>740628.86</v>
      </c>
      <c r="G30" s="162">
        <v>740628.86</v>
      </c>
      <c r="H30" s="162">
        <f t="shared" si="10"/>
        <v>565712.68999999983</v>
      </c>
    </row>
    <row r="31" spans="1:10" x14ac:dyDescent="0.2">
      <c r="A31" s="160"/>
      <c r="B31" s="161" t="s">
        <v>335</v>
      </c>
      <c r="C31" s="162">
        <v>1120063.6399999999</v>
      </c>
      <c r="D31" s="162">
        <v>123738.85</v>
      </c>
      <c r="E31" s="162">
        <f t="shared" si="9"/>
        <v>1243802.49</v>
      </c>
      <c r="F31" s="162">
        <v>668915.85</v>
      </c>
      <c r="G31" s="162">
        <v>668915.85</v>
      </c>
      <c r="H31" s="162">
        <f t="shared" si="10"/>
        <v>574886.64</v>
      </c>
    </row>
    <row r="32" spans="1:10" x14ac:dyDescent="0.2">
      <c r="A32" s="160"/>
      <c r="B32" s="161" t="s">
        <v>306</v>
      </c>
      <c r="C32" s="162">
        <v>2996249.49</v>
      </c>
      <c r="D32" s="162">
        <v>1073171.99</v>
      </c>
      <c r="E32" s="162">
        <f t="shared" si="9"/>
        <v>4069421.4800000004</v>
      </c>
      <c r="F32" s="162">
        <v>3514170.47</v>
      </c>
      <c r="G32" s="162">
        <v>3514170.47</v>
      </c>
      <c r="H32" s="162">
        <f t="shared" si="10"/>
        <v>555251.01000000024</v>
      </c>
    </row>
    <row r="33" spans="1:10" x14ac:dyDescent="0.2">
      <c r="A33" s="252" t="s">
        <v>381</v>
      </c>
      <c r="B33" s="158"/>
      <c r="C33" s="250">
        <f>SUM(C34:C42)</f>
        <v>848434</v>
      </c>
      <c r="D33" s="250">
        <f t="shared" ref="D33:H33" si="11">SUM(D34:D42)</f>
        <v>2096984.52</v>
      </c>
      <c r="E33" s="250">
        <f t="shared" si="11"/>
        <v>2945418.52</v>
      </c>
      <c r="F33" s="250">
        <f t="shared" si="11"/>
        <v>926851.99</v>
      </c>
      <c r="G33" s="250">
        <f t="shared" si="11"/>
        <v>926851.99</v>
      </c>
      <c r="H33" s="250">
        <f t="shared" si="11"/>
        <v>2018566.53</v>
      </c>
    </row>
    <row r="34" spans="1:10" hidden="1" x14ac:dyDescent="0.2">
      <c r="A34" s="160"/>
      <c r="B34" s="161" t="s">
        <v>382</v>
      </c>
      <c r="C34" s="162">
        <v>0</v>
      </c>
      <c r="D34" s="162">
        <v>0</v>
      </c>
      <c r="E34" s="162">
        <v>0</v>
      </c>
      <c r="F34" s="162">
        <v>0</v>
      </c>
      <c r="G34" s="162">
        <v>0</v>
      </c>
      <c r="H34" s="162">
        <f>E34-F34</f>
        <v>0</v>
      </c>
    </row>
    <row r="35" spans="1:10" hidden="1" x14ac:dyDescent="0.2">
      <c r="A35" s="160"/>
      <c r="B35" s="161" t="s">
        <v>383</v>
      </c>
      <c r="C35" s="162">
        <v>0</v>
      </c>
      <c r="D35" s="162">
        <v>0</v>
      </c>
      <c r="E35" s="162">
        <v>0</v>
      </c>
      <c r="F35" s="162">
        <v>0</v>
      </c>
      <c r="G35" s="162">
        <v>0</v>
      </c>
      <c r="H35" s="162">
        <f t="shared" ref="H35:H42" si="12">E35-F35</f>
        <v>0</v>
      </c>
    </row>
    <row r="36" spans="1:10" hidden="1" x14ac:dyDescent="0.2">
      <c r="A36" s="160"/>
      <c r="B36" s="161" t="s">
        <v>337</v>
      </c>
      <c r="C36" s="162">
        <v>0</v>
      </c>
      <c r="D36" s="162">
        <v>0</v>
      </c>
      <c r="E36" s="162">
        <v>0</v>
      </c>
      <c r="F36" s="162">
        <v>0</v>
      </c>
      <c r="G36" s="162">
        <v>0</v>
      </c>
      <c r="H36" s="162">
        <f t="shared" si="12"/>
        <v>0</v>
      </c>
    </row>
    <row r="37" spans="1:10" x14ac:dyDescent="0.2">
      <c r="A37" s="160"/>
      <c r="B37" s="161" t="s">
        <v>384</v>
      </c>
      <c r="C37" s="162">
        <v>848434</v>
      </c>
      <c r="D37" s="162">
        <v>2096984.52</v>
      </c>
      <c r="E37" s="162">
        <f>C37+D37</f>
        <v>2945418.52</v>
      </c>
      <c r="F37" s="162">
        <v>926851.99</v>
      </c>
      <c r="G37" s="162">
        <v>926851.99</v>
      </c>
      <c r="H37" s="162">
        <f t="shared" si="12"/>
        <v>2018566.53</v>
      </c>
      <c r="J37" s="263"/>
    </row>
    <row r="38" spans="1:10" ht="11.25" hidden="1" customHeight="1" x14ac:dyDescent="0.2">
      <c r="A38" s="160"/>
      <c r="B38" s="161" t="s">
        <v>385</v>
      </c>
      <c r="C38" s="162">
        <v>0</v>
      </c>
      <c r="D38" s="162">
        <v>0</v>
      </c>
      <c r="E38" s="162">
        <v>0</v>
      </c>
      <c r="F38" s="162">
        <v>0</v>
      </c>
      <c r="G38" s="162">
        <v>0</v>
      </c>
      <c r="H38" s="162">
        <f t="shared" si="12"/>
        <v>0</v>
      </c>
      <c r="J38" s="263"/>
    </row>
    <row r="39" spans="1:10" ht="11.25" hidden="1" customHeight="1" x14ac:dyDescent="0.2">
      <c r="A39" s="160"/>
      <c r="B39" s="161" t="s">
        <v>386</v>
      </c>
      <c r="C39" s="162">
        <v>0</v>
      </c>
      <c r="D39" s="162">
        <v>0</v>
      </c>
      <c r="E39" s="162">
        <v>0</v>
      </c>
      <c r="F39" s="162">
        <v>0</v>
      </c>
      <c r="G39" s="162">
        <v>0</v>
      </c>
      <c r="H39" s="162">
        <f t="shared" si="12"/>
        <v>0</v>
      </c>
      <c r="J39" s="263"/>
    </row>
    <row r="40" spans="1:10" ht="11.25" hidden="1" customHeight="1" x14ac:dyDescent="0.2">
      <c r="A40" s="160"/>
      <c r="B40" s="161" t="s">
        <v>387</v>
      </c>
      <c r="C40" s="162">
        <v>0</v>
      </c>
      <c r="D40" s="162">
        <v>0</v>
      </c>
      <c r="E40" s="162">
        <v>0</v>
      </c>
      <c r="F40" s="162">
        <v>0</v>
      </c>
      <c r="G40" s="162">
        <v>0</v>
      </c>
      <c r="H40" s="162">
        <f t="shared" si="12"/>
        <v>0</v>
      </c>
      <c r="J40" s="263"/>
    </row>
    <row r="41" spans="1:10" hidden="1" x14ac:dyDescent="0.2">
      <c r="A41" s="160"/>
      <c r="B41" s="161" t="s">
        <v>388</v>
      </c>
      <c r="C41" s="162">
        <v>0</v>
      </c>
      <c r="D41" s="162">
        <v>0</v>
      </c>
      <c r="E41" s="162">
        <v>0</v>
      </c>
      <c r="F41" s="162">
        <v>0</v>
      </c>
      <c r="G41" s="162">
        <v>0</v>
      </c>
      <c r="H41" s="162">
        <f t="shared" si="12"/>
        <v>0</v>
      </c>
    </row>
    <row r="42" spans="1:10" hidden="1" x14ac:dyDescent="0.2">
      <c r="A42" s="160"/>
      <c r="B42" s="161" t="s">
        <v>389</v>
      </c>
      <c r="C42" s="162">
        <v>0</v>
      </c>
      <c r="D42" s="162">
        <v>0</v>
      </c>
      <c r="E42" s="162">
        <v>0</v>
      </c>
      <c r="F42" s="162">
        <v>0</v>
      </c>
      <c r="G42" s="162">
        <v>0</v>
      </c>
      <c r="H42" s="162">
        <f t="shared" si="12"/>
        <v>0</v>
      </c>
    </row>
    <row r="43" spans="1:10" x14ac:dyDescent="0.2">
      <c r="A43" s="252" t="s">
        <v>390</v>
      </c>
      <c r="B43" s="158"/>
      <c r="C43" s="250">
        <f>SUM(C44:C52)</f>
        <v>1226383.96</v>
      </c>
      <c r="D43" s="250">
        <f t="shared" ref="D43:G43" si="13">SUM(D44:D52)</f>
        <v>393169.16000000003</v>
      </c>
      <c r="E43" s="250">
        <f t="shared" si="13"/>
        <v>1619553.1199999999</v>
      </c>
      <c r="F43" s="250">
        <f t="shared" si="13"/>
        <v>0</v>
      </c>
      <c r="G43" s="250">
        <f t="shared" si="13"/>
        <v>0</v>
      </c>
      <c r="H43" s="250">
        <f>SUM(H44:H52)</f>
        <v>1619553.1199999999</v>
      </c>
    </row>
    <row r="44" spans="1:10" x14ac:dyDescent="0.2">
      <c r="A44" s="160"/>
      <c r="B44" s="161" t="s">
        <v>391</v>
      </c>
      <c r="C44" s="162">
        <v>978699.96</v>
      </c>
      <c r="D44" s="162">
        <v>306716.44</v>
      </c>
      <c r="E44" s="162">
        <f>C44+D44</f>
        <v>1285416.3999999999</v>
      </c>
      <c r="F44" s="162">
        <v>0</v>
      </c>
      <c r="G44" s="162">
        <v>0</v>
      </c>
      <c r="H44" s="162">
        <f>E44-F44</f>
        <v>1285416.3999999999</v>
      </c>
    </row>
    <row r="45" spans="1:10" x14ac:dyDescent="0.2">
      <c r="A45" s="160"/>
      <c r="B45" s="161" t="s">
        <v>392</v>
      </c>
      <c r="C45" s="162">
        <v>49346</v>
      </c>
      <c r="D45" s="162">
        <v>70400</v>
      </c>
      <c r="E45" s="162">
        <f t="shared" ref="E45:E56" si="14">C45+D45</f>
        <v>119746</v>
      </c>
      <c r="F45" s="162">
        <v>0</v>
      </c>
      <c r="G45" s="162">
        <v>0</v>
      </c>
      <c r="H45" s="162">
        <f t="shared" ref="H45:H56" si="15">E45-F45</f>
        <v>119746</v>
      </c>
    </row>
    <row r="46" spans="1:10" x14ac:dyDescent="0.2">
      <c r="A46" s="160"/>
      <c r="B46" s="161" t="s">
        <v>393</v>
      </c>
      <c r="C46" s="162">
        <v>0</v>
      </c>
      <c r="D46" s="162">
        <v>59692.72</v>
      </c>
      <c r="E46" s="162">
        <f t="shared" si="14"/>
        <v>59692.72</v>
      </c>
      <c r="F46" s="162">
        <v>0</v>
      </c>
      <c r="G46" s="162">
        <v>0</v>
      </c>
      <c r="H46" s="162">
        <f t="shared" si="15"/>
        <v>59692.72</v>
      </c>
    </row>
    <row r="47" spans="1:10" x14ac:dyDescent="0.2">
      <c r="A47" s="160"/>
      <c r="B47" s="161" t="s">
        <v>394</v>
      </c>
      <c r="C47" s="162">
        <v>0</v>
      </c>
      <c r="D47" s="162">
        <v>0</v>
      </c>
      <c r="E47" s="162">
        <f t="shared" si="14"/>
        <v>0</v>
      </c>
      <c r="F47" s="162">
        <v>0</v>
      </c>
      <c r="G47" s="162">
        <v>0</v>
      </c>
      <c r="H47" s="162">
        <f t="shared" si="15"/>
        <v>0</v>
      </c>
    </row>
    <row r="48" spans="1:10" x14ac:dyDescent="0.2">
      <c r="A48" s="160"/>
      <c r="B48" s="161" t="s">
        <v>395</v>
      </c>
      <c r="C48" s="162">
        <v>0</v>
      </c>
      <c r="D48" s="162">
        <v>0</v>
      </c>
      <c r="E48" s="162">
        <f t="shared" si="14"/>
        <v>0</v>
      </c>
      <c r="F48" s="162">
        <v>0</v>
      </c>
      <c r="G48" s="162">
        <v>0</v>
      </c>
      <c r="H48" s="162">
        <f t="shared" si="15"/>
        <v>0</v>
      </c>
    </row>
    <row r="49" spans="1:8" x14ac:dyDescent="0.2">
      <c r="A49" s="160"/>
      <c r="B49" s="161" t="s">
        <v>396</v>
      </c>
      <c r="C49" s="162">
        <v>198338</v>
      </c>
      <c r="D49" s="162">
        <v>-43640</v>
      </c>
      <c r="E49" s="162">
        <f t="shared" si="14"/>
        <v>154698</v>
      </c>
      <c r="F49" s="162">
        <v>0</v>
      </c>
      <c r="G49" s="162">
        <v>0</v>
      </c>
      <c r="H49" s="162">
        <f t="shared" si="15"/>
        <v>154698</v>
      </c>
    </row>
    <row r="50" spans="1:8" x14ac:dyDescent="0.2">
      <c r="A50" s="160"/>
      <c r="B50" s="161" t="s">
        <v>397</v>
      </c>
      <c r="C50" s="162">
        <v>0</v>
      </c>
      <c r="D50" s="162">
        <v>0</v>
      </c>
      <c r="E50" s="162">
        <f t="shared" si="14"/>
        <v>0</v>
      </c>
      <c r="F50" s="162">
        <v>0</v>
      </c>
      <c r="G50" s="162">
        <v>0</v>
      </c>
      <c r="H50" s="162">
        <f t="shared" si="15"/>
        <v>0</v>
      </c>
    </row>
    <row r="51" spans="1:8" x14ac:dyDescent="0.2">
      <c r="A51" s="160"/>
      <c r="B51" s="161" t="s">
        <v>398</v>
      </c>
      <c r="C51" s="162">
        <v>0</v>
      </c>
      <c r="D51" s="162">
        <v>0</v>
      </c>
      <c r="E51" s="162">
        <f t="shared" si="14"/>
        <v>0</v>
      </c>
      <c r="F51" s="162">
        <v>0</v>
      </c>
      <c r="G51" s="162">
        <v>0</v>
      </c>
      <c r="H51" s="162">
        <f t="shared" si="15"/>
        <v>0</v>
      </c>
    </row>
    <row r="52" spans="1:8" x14ac:dyDescent="0.2">
      <c r="A52" s="160"/>
      <c r="B52" s="161" t="s">
        <v>399</v>
      </c>
      <c r="C52" s="162">
        <v>0</v>
      </c>
      <c r="D52" s="162">
        <v>0</v>
      </c>
      <c r="E52" s="162">
        <f t="shared" si="14"/>
        <v>0</v>
      </c>
      <c r="F52" s="162">
        <v>0</v>
      </c>
      <c r="G52" s="162">
        <v>0</v>
      </c>
      <c r="H52" s="162">
        <f t="shared" si="15"/>
        <v>0</v>
      </c>
    </row>
    <row r="53" spans="1:8" hidden="1" x14ac:dyDescent="0.2">
      <c r="A53" s="252" t="s">
        <v>400</v>
      </c>
      <c r="B53" s="158"/>
      <c r="C53" s="250">
        <v>0</v>
      </c>
      <c r="D53" s="250">
        <v>0</v>
      </c>
      <c r="E53" s="162">
        <f t="shared" si="14"/>
        <v>0</v>
      </c>
      <c r="F53" s="250">
        <v>0</v>
      </c>
      <c r="G53" s="250">
        <v>0</v>
      </c>
      <c r="H53" s="162">
        <f t="shared" si="15"/>
        <v>0</v>
      </c>
    </row>
    <row r="54" spans="1:8" hidden="1" x14ac:dyDescent="0.2">
      <c r="A54" s="160"/>
      <c r="B54" s="161" t="s">
        <v>401</v>
      </c>
      <c r="C54" s="162">
        <v>0</v>
      </c>
      <c r="D54" s="162">
        <v>0</v>
      </c>
      <c r="E54" s="162">
        <f t="shared" si="14"/>
        <v>0</v>
      </c>
      <c r="F54" s="162">
        <v>0</v>
      </c>
      <c r="G54" s="162">
        <v>0</v>
      </c>
      <c r="H54" s="162">
        <f t="shared" si="15"/>
        <v>0</v>
      </c>
    </row>
    <row r="55" spans="1:8" hidden="1" x14ac:dyDescent="0.2">
      <c r="A55" s="160"/>
      <c r="B55" s="161" t="s">
        <v>402</v>
      </c>
      <c r="C55" s="162">
        <v>0</v>
      </c>
      <c r="D55" s="162">
        <v>0</v>
      </c>
      <c r="E55" s="162">
        <f t="shared" si="14"/>
        <v>0</v>
      </c>
      <c r="F55" s="162">
        <v>0</v>
      </c>
      <c r="G55" s="162">
        <v>0</v>
      </c>
      <c r="H55" s="162">
        <f t="shared" si="15"/>
        <v>0</v>
      </c>
    </row>
    <row r="56" spans="1:8" hidden="1" x14ac:dyDescent="0.2">
      <c r="A56" s="160"/>
      <c r="B56" s="161" t="s">
        <v>403</v>
      </c>
      <c r="C56" s="162">
        <v>0</v>
      </c>
      <c r="D56" s="162">
        <v>0</v>
      </c>
      <c r="E56" s="162">
        <f t="shared" si="14"/>
        <v>0</v>
      </c>
      <c r="F56" s="162">
        <v>0</v>
      </c>
      <c r="G56" s="162">
        <v>0</v>
      </c>
      <c r="H56" s="162">
        <f t="shared" si="15"/>
        <v>0</v>
      </c>
    </row>
    <row r="57" spans="1:8" x14ac:dyDescent="0.2">
      <c r="A57" s="252" t="s">
        <v>404</v>
      </c>
      <c r="B57" s="158"/>
      <c r="C57" s="250">
        <v>2435887.02</v>
      </c>
      <c r="D57" s="250">
        <f>D64</f>
        <v>-2231712.2000000002</v>
      </c>
      <c r="E57" s="250">
        <f>C57+D57</f>
        <v>204174.81999999983</v>
      </c>
      <c r="F57" s="250">
        <v>0</v>
      </c>
      <c r="G57" s="250">
        <v>0</v>
      </c>
      <c r="H57" s="250">
        <f>SUM(H64)</f>
        <v>204174.81999999983</v>
      </c>
    </row>
    <row r="58" spans="1:8" hidden="1" x14ac:dyDescent="0.2">
      <c r="A58" s="160"/>
      <c r="B58" s="161" t="s">
        <v>405</v>
      </c>
      <c r="C58" s="162">
        <v>0</v>
      </c>
      <c r="D58" s="162">
        <v>0</v>
      </c>
      <c r="E58" s="162">
        <v>0</v>
      </c>
      <c r="F58" s="162">
        <v>0</v>
      </c>
      <c r="G58" s="162">
        <v>0</v>
      </c>
      <c r="H58" s="162">
        <v>0</v>
      </c>
    </row>
    <row r="59" spans="1:8" hidden="1" x14ac:dyDescent="0.2">
      <c r="A59" s="160"/>
      <c r="B59" s="161" t="s">
        <v>406</v>
      </c>
      <c r="C59" s="162">
        <v>0</v>
      </c>
      <c r="D59" s="162">
        <v>0</v>
      </c>
      <c r="E59" s="162">
        <v>0</v>
      </c>
      <c r="F59" s="162">
        <v>0</v>
      </c>
      <c r="G59" s="162">
        <v>0</v>
      </c>
      <c r="H59" s="162">
        <v>0</v>
      </c>
    </row>
    <row r="60" spans="1:8" hidden="1" x14ac:dyDescent="0.2">
      <c r="A60" s="160"/>
      <c r="B60" s="161" t="s">
        <v>407</v>
      </c>
      <c r="C60" s="162">
        <v>0</v>
      </c>
      <c r="D60" s="162">
        <v>0</v>
      </c>
      <c r="E60" s="162">
        <v>0</v>
      </c>
      <c r="F60" s="162">
        <v>0</v>
      </c>
      <c r="G60" s="162">
        <v>0</v>
      </c>
      <c r="H60" s="162">
        <v>0</v>
      </c>
    </row>
    <row r="61" spans="1:8" hidden="1" x14ac:dyDescent="0.2">
      <c r="A61" s="160"/>
      <c r="B61" s="161" t="s">
        <v>408</v>
      </c>
      <c r="C61" s="162">
        <v>0</v>
      </c>
      <c r="D61" s="162">
        <v>0</v>
      </c>
      <c r="E61" s="162">
        <v>0</v>
      </c>
      <c r="F61" s="162">
        <v>0</v>
      </c>
      <c r="G61" s="162">
        <v>0</v>
      </c>
      <c r="H61" s="162">
        <v>0</v>
      </c>
    </row>
    <row r="62" spans="1:8" hidden="1" x14ac:dyDescent="0.2">
      <c r="A62" s="160"/>
      <c r="B62" s="161" t="s">
        <v>409</v>
      </c>
      <c r="C62" s="162">
        <v>0</v>
      </c>
      <c r="D62" s="162">
        <v>0</v>
      </c>
      <c r="E62" s="162">
        <v>0</v>
      </c>
      <c r="F62" s="162">
        <v>0</v>
      </c>
      <c r="G62" s="162">
        <v>0</v>
      </c>
      <c r="H62" s="162">
        <v>0</v>
      </c>
    </row>
    <row r="63" spans="1:8" hidden="1" x14ac:dyDescent="0.2">
      <c r="A63" s="160"/>
      <c r="B63" s="161" t="s">
        <v>410</v>
      </c>
      <c r="C63" s="162">
        <v>0</v>
      </c>
      <c r="D63" s="162">
        <v>0</v>
      </c>
      <c r="E63" s="162">
        <v>0</v>
      </c>
      <c r="F63" s="162">
        <v>0</v>
      </c>
      <c r="G63" s="162">
        <v>0</v>
      </c>
      <c r="H63" s="162">
        <v>0</v>
      </c>
    </row>
    <row r="64" spans="1:8" x14ac:dyDescent="0.2">
      <c r="A64" s="160"/>
      <c r="B64" s="161" t="s">
        <v>411</v>
      </c>
      <c r="C64" s="162">
        <v>2435887.02</v>
      </c>
      <c r="D64" s="162">
        <v>-2231712.2000000002</v>
      </c>
      <c r="E64" s="162">
        <f>C64+D64</f>
        <v>204174.81999999983</v>
      </c>
      <c r="F64" s="162">
        <v>0</v>
      </c>
      <c r="G64" s="162">
        <v>0</v>
      </c>
      <c r="H64" s="162">
        <f t="shared" ref="H64" si="16">E64-F64</f>
        <v>204174.81999999983</v>
      </c>
    </row>
    <row r="65" spans="1:8" hidden="1" x14ac:dyDescent="0.2">
      <c r="A65" s="252" t="s">
        <v>412</v>
      </c>
      <c r="B65" s="158"/>
      <c r="C65" s="250">
        <v>0</v>
      </c>
      <c r="D65" s="250">
        <v>0</v>
      </c>
      <c r="E65" s="250">
        <v>0</v>
      </c>
      <c r="F65" s="250">
        <v>0</v>
      </c>
      <c r="G65" s="250">
        <v>0</v>
      </c>
      <c r="H65" s="250">
        <v>0</v>
      </c>
    </row>
    <row r="66" spans="1:8" hidden="1" x14ac:dyDescent="0.2">
      <c r="A66" s="160"/>
      <c r="B66" s="161" t="s">
        <v>413</v>
      </c>
      <c r="C66" s="162">
        <v>0</v>
      </c>
      <c r="D66" s="162">
        <v>0</v>
      </c>
      <c r="E66" s="162">
        <v>0</v>
      </c>
      <c r="F66" s="162">
        <v>0</v>
      </c>
      <c r="G66" s="162">
        <v>0</v>
      </c>
      <c r="H66" s="162">
        <v>0</v>
      </c>
    </row>
    <row r="67" spans="1:8" hidden="1" x14ac:dyDescent="0.2">
      <c r="A67" s="160"/>
      <c r="B67" s="161" t="s">
        <v>414</v>
      </c>
      <c r="C67" s="162">
        <v>0</v>
      </c>
      <c r="D67" s="162">
        <v>0</v>
      </c>
      <c r="E67" s="162">
        <v>0</v>
      </c>
      <c r="F67" s="162">
        <v>0</v>
      </c>
      <c r="G67" s="162">
        <v>0</v>
      </c>
      <c r="H67" s="162">
        <v>0</v>
      </c>
    </row>
    <row r="68" spans="1:8" hidden="1" x14ac:dyDescent="0.2">
      <c r="A68" s="160"/>
      <c r="B68" s="161" t="s">
        <v>415</v>
      </c>
      <c r="C68" s="162">
        <v>0</v>
      </c>
      <c r="D68" s="162">
        <v>0</v>
      </c>
      <c r="E68" s="162">
        <v>0</v>
      </c>
      <c r="F68" s="162">
        <v>0</v>
      </c>
      <c r="G68" s="162">
        <v>0</v>
      </c>
      <c r="H68" s="162">
        <v>0</v>
      </c>
    </row>
    <row r="69" spans="1:8" hidden="1" x14ac:dyDescent="0.2">
      <c r="A69" s="252" t="s">
        <v>416</v>
      </c>
      <c r="B69" s="158"/>
      <c r="C69" s="250">
        <v>0</v>
      </c>
      <c r="D69" s="250">
        <v>0</v>
      </c>
      <c r="E69" s="250">
        <v>0</v>
      </c>
      <c r="F69" s="250">
        <v>0</v>
      </c>
      <c r="G69" s="250">
        <v>0</v>
      </c>
      <c r="H69" s="250">
        <v>0</v>
      </c>
    </row>
    <row r="70" spans="1:8" hidden="1" x14ac:dyDescent="0.2">
      <c r="A70" s="160"/>
      <c r="B70" s="161" t="s">
        <v>417</v>
      </c>
      <c r="C70" s="162">
        <v>0</v>
      </c>
      <c r="D70" s="162">
        <v>0</v>
      </c>
      <c r="E70" s="162">
        <v>0</v>
      </c>
      <c r="F70" s="162">
        <v>0</v>
      </c>
      <c r="G70" s="162">
        <v>0</v>
      </c>
      <c r="H70" s="162">
        <v>0</v>
      </c>
    </row>
    <row r="71" spans="1:8" hidden="1" x14ac:dyDescent="0.2">
      <c r="A71" s="160"/>
      <c r="B71" s="161" t="s">
        <v>418</v>
      </c>
      <c r="C71" s="162">
        <v>0</v>
      </c>
      <c r="D71" s="162">
        <v>0</v>
      </c>
      <c r="E71" s="162">
        <v>0</v>
      </c>
      <c r="F71" s="162">
        <v>0</v>
      </c>
      <c r="G71" s="162">
        <v>0</v>
      </c>
      <c r="H71" s="162">
        <v>0</v>
      </c>
    </row>
    <row r="72" spans="1:8" hidden="1" x14ac:dyDescent="0.2">
      <c r="A72" s="160"/>
      <c r="B72" s="161" t="s">
        <v>419</v>
      </c>
      <c r="C72" s="162">
        <v>0</v>
      </c>
      <c r="D72" s="162">
        <v>0</v>
      </c>
      <c r="E72" s="162">
        <v>0</v>
      </c>
      <c r="F72" s="162">
        <v>0</v>
      </c>
      <c r="G72" s="162">
        <v>0</v>
      </c>
      <c r="H72" s="162">
        <v>0</v>
      </c>
    </row>
    <row r="73" spans="1:8" hidden="1" x14ac:dyDescent="0.2">
      <c r="A73" s="160"/>
      <c r="B73" s="161" t="s">
        <v>420</v>
      </c>
      <c r="C73" s="162">
        <v>0</v>
      </c>
      <c r="D73" s="162">
        <v>0</v>
      </c>
      <c r="E73" s="162">
        <v>0</v>
      </c>
      <c r="F73" s="162">
        <v>0</v>
      </c>
      <c r="G73" s="162">
        <v>0</v>
      </c>
      <c r="H73" s="162">
        <v>0</v>
      </c>
    </row>
    <row r="74" spans="1:8" hidden="1" x14ac:dyDescent="0.2">
      <c r="A74" s="160"/>
      <c r="B74" s="161" t="s">
        <v>421</v>
      </c>
      <c r="C74" s="162">
        <v>0</v>
      </c>
      <c r="D74" s="162">
        <v>0</v>
      </c>
      <c r="E74" s="162">
        <v>0</v>
      </c>
      <c r="F74" s="162">
        <v>0</v>
      </c>
      <c r="G74" s="162">
        <v>0</v>
      </c>
      <c r="H74" s="162">
        <v>0</v>
      </c>
    </row>
    <row r="75" spans="1:8" hidden="1" x14ac:dyDescent="0.2">
      <c r="A75" s="160"/>
      <c r="B75" s="161" t="s">
        <v>422</v>
      </c>
      <c r="C75" s="162">
        <v>0</v>
      </c>
      <c r="D75" s="162">
        <v>0</v>
      </c>
      <c r="E75" s="162">
        <v>0</v>
      </c>
      <c r="F75" s="162">
        <v>0</v>
      </c>
      <c r="G75" s="162">
        <v>0</v>
      </c>
      <c r="H75" s="162">
        <v>0</v>
      </c>
    </row>
    <row r="76" spans="1:8" hidden="1" x14ac:dyDescent="0.2">
      <c r="A76" s="163"/>
      <c r="B76" s="164" t="s">
        <v>423</v>
      </c>
      <c r="C76" s="165">
        <v>0</v>
      </c>
      <c r="D76" s="165">
        <v>0</v>
      </c>
      <c r="E76" s="165">
        <v>0</v>
      </c>
      <c r="F76" s="165">
        <v>0</v>
      </c>
      <c r="G76" s="165">
        <v>0</v>
      </c>
      <c r="H76" s="165">
        <v>0</v>
      </c>
    </row>
    <row r="77" spans="1:8" x14ac:dyDescent="0.2">
      <c r="A77" s="166"/>
      <c r="B77" s="167" t="s">
        <v>228</v>
      </c>
      <c r="C77" s="168">
        <f>C5+C13+C23+C33+C43+C57+C65+C69</f>
        <v>61711091.020000011</v>
      </c>
      <c r="D77" s="168">
        <f>D5+D13+D23+D33+D43+D57+D65+D69</f>
        <v>46027862.279999994</v>
      </c>
      <c r="E77" s="168">
        <f t="shared" ref="E77:G77" si="17">E5+E13+E23+E33+E43+E57+E65+E69</f>
        <v>107738953.3</v>
      </c>
      <c r="F77" s="168">
        <f t="shared" si="17"/>
        <v>70902781.469999999</v>
      </c>
      <c r="G77" s="168">
        <f t="shared" si="17"/>
        <v>70902781.469999999</v>
      </c>
      <c r="H77" s="168">
        <f>H5+H13+H23+H33+H43+H57+H65+H69</f>
        <v>36836171.829999983</v>
      </c>
    </row>
    <row r="79" spans="1:8" x14ac:dyDescent="0.2">
      <c r="A79" s="169" t="s">
        <v>229</v>
      </c>
      <c r="B79" s="169"/>
      <c r="C79" s="169"/>
      <c r="D79" s="169"/>
      <c r="E79" s="169"/>
      <c r="F79" s="169"/>
      <c r="G79" s="169"/>
      <c r="H79" s="169"/>
    </row>
    <row r="84" spans="2:7" x14ac:dyDescent="0.2">
      <c r="B84" s="253" t="s">
        <v>452</v>
      </c>
      <c r="F84" s="265"/>
      <c r="G84" s="265"/>
    </row>
    <row r="85" spans="2:7" x14ac:dyDescent="0.2">
      <c r="B85" s="264" t="s">
        <v>458</v>
      </c>
      <c r="C85" s="264"/>
      <c r="F85" s="294" t="s">
        <v>193</v>
      </c>
      <c r="G85" s="294"/>
    </row>
    <row r="86" spans="2:7" x14ac:dyDescent="0.2">
      <c r="B86" s="264" t="s">
        <v>455</v>
      </c>
      <c r="C86" s="264"/>
      <c r="F86" s="264" t="s">
        <v>194</v>
      </c>
      <c r="G86" s="264"/>
    </row>
    <row r="87" spans="2:7" x14ac:dyDescent="0.2">
      <c r="B87" s="170"/>
      <c r="F87" s="264"/>
      <c r="G87" s="264"/>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5" customWidth="1"/>
    <col min="2" max="2" width="40.85546875" style="155" customWidth="1"/>
    <col min="3" max="8" width="15.7109375" style="155" customWidth="1"/>
    <col min="9" max="16384" width="10.28515625" style="155"/>
  </cols>
  <sheetData>
    <row r="1" spans="1:8" ht="50.1" customHeight="1" x14ac:dyDescent="0.2">
      <c r="A1" s="289" t="s">
        <v>460</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60"/>
      <c r="B5" s="189"/>
      <c r="C5" s="190"/>
      <c r="D5" s="190"/>
      <c r="E5" s="190"/>
      <c r="F5" s="190"/>
      <c r="G5" s="190"/>
      <c r="H5" s="190"/>
    </row>
    <row r="6" spans="1:8" x14ac:dyDescent="0.2">
      <c r="A6" s="160"/>
      <c r="B6" s="189" t="s">
        <v>328</v>
      </c>
      <c r="C6" s="191">
        <v>60482707.060000002</v>
      </c>
      <c r="D6" s="191">
        <v>45634693.119999997</v>
      </c>
      <c r="E6" s="191">
        <f>C6+D6</f>
        <v>106117400.18000001</v>
      </c>
      <c r="F6" s="191">
        <v>70902781.469999999</v>
      </c>
      <c r="G6" s="191">
        <v>70902781.469999999</v>
      </c>
      <c r="H6" s="191">
        <f>E6-F6</f>
        <v>35214618.710000008</v>
      </c>
    </row>
    <row r="7" spans="1:8" x14ac:dyDescent="0.2">
      <c r="A7" s="160"/>
      <c r="B7" s="189"/>
      <c r="C7" s="191"/>
      <c r="D7" s="191"/>
      <c r="E7" s="191"/>
      <c r="F7" s="192"/>
      <c r="G7" s="192"/>
      <c r="H7" s="191"/>
    </row>
    <row r="8" spans="1:8" x14ac:dyDescent="0.2">
      <c r="A8" s="160"/>
      <c r="B8" s="189" t="s">
        <v>329</v>
      </c>
      <c r="C8" s="191">
        <v>1228383.96</v>
      </c>
      <c r="D8" s="191">
        <v>393169.16</v>
      </c>
      <c r="E8" s="191">
        <f>C8+D8</f>
        <v>1621553.1199999999</v>
      </c>
      <c r="F8" s="192">
        <v>0</v>
      </c>
      <c r="G8" s="192">
        <v>0</v>
      </c>
      <c r="H8" s="191">
        <f>E8-F8</f>
        <v>1621553.1199999999</v>
      </c>
    </row>
    <row r="9" spans="1:8" x14ac:dyDescent="0.2">
      <c r="A9" s="160"/>
      <c r="B9" s="189"/>
      <c r="C9" s="192"/>
      <c r="D9" s="192"/>
      <c r="E9" s="192"/>
      <c r="F9" s="192"/>
      <c r="G9" s="192"/>
      <c r="H9" s="192"/>
    </row>
    <row r="10" spans="1:8" x14ac:dyDescent="0.2">
      <c r="A10" s="160"/>
      <c r="B10" s="189" t="s">
        <v>439</v>
      </c>
      <c r="C10" s="192"/>
      <c r="D10" s="192"/>
      <c r="E10" s="192"/>
      <c r="F10" s="192"/>
      <c r="G10" s="192"/>
      <c r="H10" s="192"/>
    </row>
    <row r="11" spans="1:8" x14ac:dyDescent="0.2">
      <c r="A11" s="160"/>
      <c r="B11" s="189"/>
      <c r="C11" s="192"/>
      <c r="D11" s="192"/>
      <c r="E11" s="192"/>
      <c r="F11" s="192"/>
      <c r="G11" s="192"/>
      <c r="H11" s="192"/>
    </row>
    <row r="12" spans="1:8" x14ac:dyDescent="0.2">
      <c r="A12" s="160"/>
      <c r="B12" s="189" t="s">
        <v>385</v>
      </c>
      <c r="C12" s="192"/>
      <c r="D12" s="192"/>
      <c r="E12" s="192"/>
      <c r="F12" s="192"/>
      <c r="G12" s="192"/>
      <c r="H12" s="192"/>
    </row>
    <row r="13" spans="1:8" x14ac:dyDescent="0.2">
      <c r="A13" s="160"/>
      <c r="B13" s="189"/>
      <c r="C13" s="192"/>
      <c r="D13" s="192"/>
      <c r="E13" s="192"/>
      <c r="F13" s="192"/>
      <c r="G13" s="192"/>
      <c r="H13" s="192"/>
    </row>
    <row r="14" spans="1:8" x14ac:dyDescent="0.2">
      <c r="A14" s="160"/>
      <c r="B14" s="189" t="s">
        <v>413</v>
      </c>
      <c r="C14" s="192"/>
      <c r="D14" s="192"/>
      <c r="E14" s="192"/>
      <c r="F14" s="192"/>
      <c r="G14" s="192"/>
      <c r="H14" s="192"/>
    </row>
    <row r="15" spans="1:8" x14ac:dyDescent="0.2">
      <c r="A15" s="163"/>
      <c r="B15" s="193"/>
      <c r="C15" s="194"/>
      <c r="D15" s="194"/>
      <c r="E15" s="194"/>
      <c r="F15" s="194"/>
      <c r="G15" s="194"/>
      <c r="H15" s="194"/>
    </row>
    <row r="16" spans="1:8" x14ac:dyDescent="0.2">
      <c r="A16" s="195"/>
      <c r="B16" s="167" t="s">
        <v>228</v>
      </c>
      <c r="C16" s="168">
        <f>C6+C8</f>
        <v>61711091.020000003</v>
      </c>
      <c r="D16" s="168">
        <f t="shared" ref="D16:H16" si="0">D6+D8</f>
        <v>46027862.279999994</v>
      </c>
      <c r="E16" s="168">
        <f t="shared" si="0"/>
        <v>107738953.30000001</v>
      </c>
      <c r="F16" s="168">
        <f t="shared" si="0"/>
        <v>70902781.469999999</v>
      </c>
      <c r="G16" s="168">
        <f t="shared" si="0"/>
        <v>70902781.469999999</v>
      </c>
      <c r="H16" s="168">
        <f t="shared" si="0"/>
        <v>36836171.830000006</v>
      </c>
    </row>
    <row r="18" spans="1:8" x14ac:dyDescent="0.2">
      <c r="A18" s="169" t="s">
        <v>229</v>
      </c>
      <c r="B18" s="169"/>
      <c r="C18" s="169"/>
      <c r="D18" s="169"/>
      <c r="E18" s="169"/>
      <c r="F18" s="169"/>
      <c r="G18" s="169"/>
      <c r="H18" s="169"/>
    </row>
    <row r="25" spans="1:8" x14ac:dyDescent="0.2">
      <c r="B25" s="295" t="s">
        <v>452</v>
      </c>
      <c r="C25" s="295"/>
      <c r="F25" s="265"/>
      <c r="G25" s="265"/>
    </row>
    <row r="26" spans="1:8" x14ac:dyDescent="0.2">
      <c r="B26" s="264" t="s">
        <v>458</v>
      </c>
      <c r="C26" s="264"/>
      <c r="F26" s="294" t="s">
        <v>193</v>
      </c>
      <c r="G26" s="294"/>
    </row>
    <row r="27" spans="1:8" x14ac:dyDescent="0.2">
      <c r="B27" s="264" t="s">
        <v>455</v>
      </c>
      <c r="C27" s="264"/>
      <c r="F27" s="264" t="s">
        <v>194</v>
      </c>
      <c r="G27" s="264"/>
    </row>
  </sheetData>
  <sheetProtection formatCells="0" formatColumns="0" formatRows="0" autoFilter="0"/>
  <mergeCells count="10">
    <mergeCell ref="B27:C27"/>
    <mergeCell ref="F25:G25"/>
    <mergeCell ref="F26:G26"/>
    <mergeCell ref="F27:G27"/>
    <mergeCell ref="B25:C25"/>
    <mergeCell ref="A1:H1"/>
    <mergeCell ref="A2:B4"/>
    <mergeCell ref="C2:G2"/>
    <mergeCell ref="H2:H3"/>
    <mergeCell ref="B26:C26"/>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6" customWidth="1"/>
    <col min="2" max="2" width="56.42578125" style="196" customWidth="1"/>
    <col min="3" max="4" width="15.7109375" style="196" customWidth="1"/>
    <col min="5" max="5" width="16.42578125" style="196" bestFit="1" customWidth="1"/>
    <col min="6" max="8" width="15.7109375" style="196" customWidth="1"/>
    <col min="9" max="16384" width="10.28515625" style="196"/>
  </cols>
  <sheetData>
    <row r="1" spans="1:8" ht="50.1" customHeight="1" x14ac:dyDescent="0.2">
      <c r="A1" s="289" t="s">
        <v>459</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97"/>
      <c r="B5" s="198"/>
      <c r="C5" s="159"/>
      <c r="D5" s="159"/>
      <c r="E5" s="159"/>
      <c r="F5" s="159"/>
      <c r="G5" s="159"/>
      <c r="H5" s="159"/>
    </row>
    <row r="6" spans="1:8" x14ac:dyDescent="0.2">
      <c r="A6" s="199" t="s">
        <v>299</v>
      </c>
      <c r="B6" s="200"/>
      <c r="C6" s="162"/>
      <c r="D6" s="162"/>
      <c r="E6" s="162"/>
      <c r="F6" s="162"/>
      <c r="G6" s="162"/>
      <c r="H6" s="162"/>
    </row>
    <row r="7" spans="1:8" x14ac:dyDescent="0.2">
      <c r="A7" s="201"/>
      <c r="B7" s="202" t="s">
        <v>300</v>
      </c>
      <c r="C7" s="162"/>
      <c r="D7" s="162"/>
      <c r="E7" s="162"/>
      <c r="F7" s="162"/>
      <c r="G7" s="162"/>
      <c r="H7" s="162"/>
    </row>
    <row r="8" spans="1:8" x14ac:dyDescent="0.2">
      <c r="A8" s="201"/>
      <c r="B8" s="202" t="s">
        <v>301</v>
      </c>
      <c r="C8" s="162"/>
      <c r="D8" s="162"/>
      <c r="E8" s="162"/>
      <c r="F8" s="162"/>
      <c r="G8" s="162"/>
      <c r="H8" s="162"/>
    </row>
    <row r="9" spans="1:8" x14ac:dyDescent="0.2">
      <c r="A9" s="201"/>
      <c r="B9" s="202" t="s">
        <v>440</v>
      </c>
      <c r="C9" s="162"/>
      <c r="D9" s="162"/>
      <c r="E9" s="162"/>
      <c r="F9" s="162"/>
      <c r="G9" s="162"/>
      <c r="H9" s="162"/>
    </row>
    <row r="10" spans="1:8" x14ac:dyDescent="0.2">
      <c r="A10" s="201"/>
      <c r="B10" s="202" t="s">
        <v>302</v>
      </c>
      <c r="C10" s="162"/>
      <c r="D10" s="162"/>
      <c r="E10" s="162"/>
      <c r="F10" s="162"/>
      <c r="G10" s="162"/>
      <c r="H10" s="162"/>
    </row>
    <row r="11" spans="1:8" x14ac:dyDescent="0.2">
      <c r="A11" s="201"/>
      <c r="B11" s="202" t="s">
        <v>303</v>
      </c>
      <c r="C11" s="162"/>
      <c r="D11" s="162"/>
      <c r="E11" s="162"/>
      <c r="F11" s="162"/>
      <c r="G11" s="162"/>
      <c r="H11" s="162"/>
    </row>
    <row r="12" spans="1:8" x14ac:dyDescent="0.2">
      <c r="A12" s="201"/>
      <c r="B12" s="202" t="s">
        <v>304</v>
      </c>
      <c r="C12" s="162"/>
      <c r="D12" s="162"/>
      <c r="E12" s="162"/>
      <c r="F12" s="162"/>
      <c r="G12" s="162"/>
      <c r="H12" s="162"/>
    </row>
    <row r="13" spans="1:8" x14ac:dyDescent="0.2">
      <c r="A13" s="201"/>
      <c r="B13" s="202" t="s">
        <v>305</v>
      </c>
      <c r="C13" s="162"/>
      <c r="D13" s="162"/>
      <c r="E13" s="162"/>
      <c r="F13" s="162"/>
      <c r="G13" s="162"/>
      <c r="H13" s="162"/>
    </row>
    <row r="14" spans="1:8" x14ac:dyDescent="0.2">
      <c r="A14" s="201"/>
      <c r="B14" s="202" t="s">
        <v>306</v>
      </c>
      <c r="C14" s="162"/>
      <c r="D14" s="162"/>
      <c r="E14" s="162"/>
      <c r="F14" s="162"/>
      <c r="G14" s="162"/>
      <c r="H14" s="162"/>
    </row>
    <row r="15" spans="1:8" x14ac:dyDescent="0.2">
      <c r="A15" s="203"/>
      <c r="B15" s="202"/>
      <c r="C15" s="162"/>
      <c r="D15" s="162"/>
      <c r="E15" s="162"/>
      <c r="F15" s="162"/>
      <c r="G15" s="162"/>
      <c r="H15" s="162"/>
    </row>
    <row r="16" spans="1:8" x14ac:dyDescent="0.2">
      <c r="A16" s="199" t="s">
        <v>307</v>
      </c>
      <c r="B16" s="204"/>
      <c r="C16" s="162"/>
      <c r="D16" s="162"/>
      <c r="E16" s="162"/>
      <c r="F16" s="162"/>
      <c r="G16" s="162"/>
      <c r="H16" s="162"/>
    </row>
    <row r="17" spans="1:8" x14ac:dyDescent="0.2">
      <c r="A17" s="201"/>
      <c r="B17" s="202" t="s">
        <v>308</v>
      </c>
      <c r="C17" s="162"/>
      <c r="D17" s="162"/>
      <c r="E17" s="162"/>
      <c r="F17" s="162"/>
      <c r="G17" s="162"/>
      <c r="H17" s="162"/>
    </row>
    <row r="18" spans="1:8" x14ac:dyDescent="0.2">
      <c r="A18" s="201"/>
      <c r="B18" s="202" t="s">
        <v>309</v>
      </c>
      <c r="C18" s="162"/>
      <c r="D18" s="162"/>
      <c r="E18" s="162"/>
      <c r="F18" s="162"/>
      <c r="G18" s="162"/>
      <c r="H18" s="162"/>
    </row>
    <row r="19" spans="1:8" x14ac:dyDescent="0.2">
      <c r="A19" s="201"/>
      <c r="B19" s="202" t="s">
        <v>310</v>
      </c>
      <c r="C19" s="162"/>
      <c r="D19" s="162"/>
      <c r="E19" s="162"/>
      <c r="F19" s="162"/>
      <c r="G19" s="162"/>
      <c r="H19" s="162"/>
    </row>
    <row r="20" spans="1:8" x14ac:dyDescent="0.2">
      <c r="A20" s="201"/>
      <c r="B20" s="202" t="s">
        <v>311</v>
      </c>
      <c r="C20" s="162"/>
      <c r="D20" s="162"/>
      <c r="E20" s="162"/>
      <c r="F20" s="162"/>
      <c r="G20" s="162"/>
      <c r="H20" s="162"/>
    </row>
    <row r="21" spans="1:8" ht="12.75" x14ac:dyDescent="0.2">
      <c r="A21" s="201"/>
      <c r="B21" s="202" t="s">
        <v>312</v>
      </c>
      <c r="C21" s="177">
        <v>61711091.020000003</v>
      </c>
      <c r="D21" s="177">
        <v>46027862.280000001</v>
      </c>
      <c r="E21" s="177">
        <f>+C21+D21</f>
        <v>107738953.30000001</v>
      </c>
      <c r="F21" s="177">
        <v>70902781.469999999</v>
      </c>
      <c r="G21" s="177">
        <v>70902781.469999999</v>
      </c>
      <c r="H21" s="177">
        <f>+E21-G21</f>
        <v>36836171.830000013</v>
      </c>
    </row>
    <row r="22" spans="1:8" x14ac:dyDescent="0.2">
      <c r="A22" s="201"/>
      <c r="B22" s="202" t="s">
        <v>313</v>
      </c>
      <c r="C22" s="162"/>
      <c r="D22" s="162"/>
      <c r="E22" s="162"/>
      <c r="F22" s="162"/>
      <c r="G22" s="162"/>
      <c r="H22" s="162"/>
    </row>
    <row r="23" spans="1:8" x14ac:dyDescent="0.2">
      <c r="A23" s="201"/>
      <c r="B23" s="202" t="s">
        <v>314</v>
      </c>
      <c r="C23" s="162"/>
      <c r="D23" s="162"/>
      <c r="E23" s="162"/>
      <c r="F23" s="162"/>
      <c r="G23" s="162"/>
      <c r="H23" s="162"/>
    </row>
    <row r="24" spans="1:8" x14ac:dyDescent="0.2">
      <c r="A24" s="203"/>
      <c r="B24" s="202"/>
      <c r="C24" s="162"/>
      <c r="D24" s="162"/>
      <c r="E24" s="162"/>
      <c r="F24" s="162"/>
      <c r="G24" s="162"/>
      <c r="H24" s="162"/>
    </row>
    <row r="25" spans="1:8" x14ac:dyDescent="0.2">
      <c r="A25" s="199" t="s">
        <v>315</v>
      </c>
      <c r="B25" s="204"/>
      <c r="C25" s="162"/>
      <c r="D25" s="162"/>
      <c r="E25" s="162"/>
      <c r="F25" s="162"/>
      <c r="G25" s="162"/>
      <c r="H25" s="162"/>
    </row>
    <row r="26" spans="1:8" x14ac:dyDescent="0.2">
      <c r="A26" s="201"/>
      <c r="B26" s="202" t="s">
        <v>316</v>
      </c>
      <c r="C26" s="162"/>
      <c r="D26" s="162"/>
      <c r="E26" s="162"/>
      <c r="F26" s="162"/>
      <c r="G26" s="162"/>
      <c r="H26" s="162"/>
    </row>
    <row r="27" spans="1:8" x14ac:dyDescent="0.2">
      <c r="A27" s="201"/>
      <c r="B27" s="202" t="s">
        <v>317</v>
      </c>
      <c r="C27" s="162"/>
      <c r="D27" s="162"/>
      <c r="E27" s="162"/>
      <c r="F27" s="162"/>
      <c r="G27" s="162"/>
      <c r="H27" s="162"/>
    </row>
    <row r="28" spans="1:8" x14ac:dyDescent="0.2">
      <c r="A28" s="201"/>
      <c r="B28" s="202" t="s">
        <v>318</v>
      </c>
      <c r="C28" s="162"/>
      <c r="D28" s="162"/>
      <c r="E28" s="162"/>
      <c r="F28" s="162"/>
      <c r="G28" s="162"/>
      <c r="H28" s="162"/>
    </row>
    <row r="29" spans="1:8" x14ac:dyDescent="0.2">
      <c r="A29" s="201"/>
      <c r="B29" s="202" t="s">
        <v>319</v>
      </c>
      <c r="C29" s="162"/>
      <c r="D29" s="162"/>
      <c r="E29" s="162"/>
      <c r="F29" s="162"/>
      <c r="G29" s="162"/>
      <c r="H29" s="162"/>
    </row>
    <row r="30" spans="1:8" x14ac:dyDescent="0.2">
      <c r="A30" s="201"/>
      <c r="B30" s="202" t="s">
        <v>320</v>
      </c>
      <c r="C30" s="162"/>
      <c r="D30" s="162"/>
      <c r="E30" s="162"/>
      <c r="F30" s="162"/>
      <c r="G30" s="162"/>
      <c r="H30" s="162"/>
    </row>
    <row r="31" spans="1:8" x14ac:dyDescent="0.2">
      <c r="A31" s="201"/>
      <c r="B31" s="202" t="s">
        <v>321</v>
      </c>
      <c r="C31" s="162"/>
      <c r="D31" s="162"/>
      <c r="E31" s="162"/>
      <c r="F31" s="162"/>
      <c r="G31" s="162"/>
      <c r="H31" s="162"/>
    </row>
    <row r="32" spans="1:8" x14ac:dyDescent="0.2">
      <c r="A32" s="201"/>
      <c r="B32" s="202" t="s">
        <v>322</v>
      </c>
      <c r="C32" s="162"/>
      <c r="D32" s="162"/>
      <c r="E32" s="162"/>
      <c r="F32" s="162"/>
      <c r="G32" s="162"/>
      <c r="H32" s="162"/>
    </row>
    <row r="33" spans="1:8" x14ac:dyDescent="0.2">
      <c r="A33" s="201"/>
      <c r="B33" s="202" t="s">
        <v>323</v>
      </c>
      <c r="C33" s="162"/>
      <c r="D33" s="162"/>
      <c r="E33" s="162"/>
      <c r="F33" s="162"/>
      <c r="G33" s="162"/>
      <c r="H33" s="162"/>
    </row>
    <row r="34" spans="1:8" x14ac:dyDescent="0.2">
      <c r="A34" s="201"/>
      <c r="B34" s="202" t="s">
        <v>324</v>
      </c>
      <c r="C34" s="162"/>
      <c r="D34" s="162"/>
      <c r="E34" s="162"/>
      <c r="F34" s="162"/>
      <c r="G34" s="162"/>
      <c r="H34" s="162"/>
    </row>
    <row r="35" spans="1:8" x14ac:dyDescent="0.2">
      <c r="A35" s="203"/>
      <c r="B35" s="202"/>
      <c r="C35" s="162"/>
      <c r="D35" s="162"/>
      <c r="E35" s="162"/>
      <c r="F35" s="162"/>
      <c r="G35" s="162"/>
      <c r="H35" s="162"/>
    </row>
    <row r="36" spans="1:8" x14ac:dyDescent="0.2">
      <c r="A36" s="199" t="s">
        <v>325</v>
      </c>
      <c r="B36" s="204"/>
      <c r="C36" s="162"/>
      <c r="D36" s="162"/>
      <c r="E36" s="162"/>
      <c r="F36" s="162"/>
      <c r="G36" s="162"/>
      <c r="H36" s="162"/>
    </row>
    <row r="37" spans="1:8" x14ac:dyDescent="0.2">
      <c r="A37" s="201"/>
      <c r="B37" s="202" t="s">
        <v>441</v>
      </c>
      <c r="C37" s="162"/>
      <c r="D37" s="162"/>
      <c r="E37" s="162"/>
      <c r="F37" s="162"/>
      <c r="G37" s="162"/>
      <c r="H37" s="162"/>
    </row>
    <row r="38" spans="1:8" ht="22.5" x14ac:dyDescent="0.2">
      <c r="A38" s="201"/>
      <c r="B38" s="202" t="s">
        <v>442</v>
      </c>
      <c r="C38" s="162"/>
      <c r="D38" s="162"/>
      <c r="E38" s="162"/>
      <c r="F38" s="162"/>
      <c r="G38" s="162"/>
      <c r="H38" s="162"/>
    </row>
    <row r="39" spans="1:8" x14ac:dyDescent="0.2">
      <c r="A39" s="201"/>
      <c r="B39" s="202" t="s">
        <v>326</v>
      </c>
      <c r="C39" s="162"/>
      <c r="D39" s="162"/>
      <c r="E39" s="162"/>
      <c r="F39" s="162"/>
      <c r="G39" s="162"/>
      <c r="H39" s="162"/>
    </row>
    <row r="40" spans="1:8" x14ac:dyDescent="0.2">
      <c r="A40" s="201"/>
      <c r="B40" s="202" t="s">
        <v>327</v>
      </c>
      <c r="C40" s="162"/>
      <c r="D40" s="162"/>
      <c r="E40" s="162"/>
      <c r="F40" s="162"/>
      <c r="G40" s="162"/>
      <c r="H40" s="162"/>
    </row>
    <row r="41" spans="1:8" x14ac:dyDescent="0.2">
      <c r="A41" s="203"/>
      <c r="B41" s="202"/>
      <c r="C41" s="162"/>
      <c r="D41" s="162"/>
      <c r="E41" s="162"/>
      <c r="F41" s="162"/>
      <c r="G41" s="162"/>
      <c r="H41" s="162"/>
    </row>
    <row r="42" spans="1:8" ht="12.75" x14ac:dyDescent="0.2">
      <c r="A42" s="205"/>
      <c r="B42" s="180" t="s">
        <v>228</v>
      </c>
      <c r="C42" s="206">
        <f>C21</f>
        <v>61711091.020000003</v>
      </c>
      <c r="D42" s="206">
        <f t="shared" ref="D42:H42" si="0">D21</f>
        <v>46027862.280000001</v>
      </c>
      <c r="E42" s="206">
        <f t="shared" si="0"/>
        <v>107738953.30000001</v>
      </c>
      <c r="F42" s="206">
        <f t="shared" si="0"/>
        <v>70902781.469999999</v>
      </c>
      <c r="G42" s="206">
        <f t="shared" si="0"/>
        <v>70902781.469999999</v>
      </c>
      <c r="H42" s="206">
        <f t="shared" si="0"/>
        <v>36836171.830000013</v>
      </c>
    </row>
    <row r="43" spans="1:8" x14ac:dyDescent="0.2">
      <c r="A43" s="169"/>
      <c r="B43" s="169"/>
      <c r="C43" s="169"/>
      <c r="D43" s="169"/>
      <c r="E43" s="169"/>
      <c r="F43" s="169"/>
      <c r="G43" s="169"/>
      <c r="H43" s="169"/>
    </row>
    <row r="44" spans="1:8" x14ac:dyDescent="0.2">
      <c r="A44" s="169" t="s">
        <v>229</v>
      </c>
      <c r="B44" s="169"/>
      <c r="C44" s="169"/>
      <c r="D44" s="169"/>
      <c r="E44" s="169"/>
      <c r="F44" s="169"/>
      <c r="G44" s="169"/>
      <c r="H44" s="169"/>
    </row>
    <row r="45" spans="1:8" x14ac:dyDescent="0.2">
      <c r="A45" s="169"/>
      <c r="B45" s="169"/>
      <c r="C45" s="169"/>
      <c r="D45" s="169"/>
      <c r="E45" s="169"/>
      <c r="F45" s="169"/>
      <c r="G45" s="169"/>
      <c r="H45" s="169"/>
    </row>
    <row r="54" spans="2:7" x14ac:dyDescent="0.2">
      <c r="B54" s="295" t="s">
        <v>452</v>
      </c>
      <c r="C54" s="295"/>
      <c r="F54" s="265"/>
      <c r="G54" s="265"/>
    </row>
    <row r="55" spans="2:7" x14ac:dyDescent="0.2">
      <c r="B55" s="264" t="s">
        <v>458</v>
      </c>
      <c r="C55" s="264"/>
      <c r="F55" s="294" t="s">
        <v>193</v>
      </c>
      <c r="G55" s="294"/>
    </row>
    <row r="56" spans="2:7" x14ac:dyDescent="0.2">
      <c r="B56" s="264" t="s">
        <v>455</v>
      </c>
      <c r="C56" s="264"/>
      <c r="F56" s="264" t="s">
        <v>194</v>
      </c>
      <c r="G56" s="264"/>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4.71093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298</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6"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workbookViewId="0"/>
  </sheetViews>
  <sheetFormatPr baseColWidth="10" defaultColWidth="11.42578125" defaultRowHeight="12.75" x14ac:dyDescent="0.2"/>
  <cols>
    <col min="1" max="1" width="26.42578125" style="46" customWidth="1"/>
    <col min="2" max="2" width="18.5703125" style="46" customWidth="1"/>
    <col min="3" max="3" width="36.855468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285</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43.7109375" style="46" customWidth="1"/>
    <col min="2" max="2" width="1.140625" style="46" customWidth="1"/>
    <col min="3" max="3" width="60" style="46" customWidth="1"/>
    <col min="4" max="4" width="14.7109375" style="46" customWidth="1"/>
    <col min="5" max="6" width="12.85546875" style="46" customWidth="1"/>
    <col min="7" max="7" width="4.28515625" style="45" customWidth="1"/>
    <col min="8" max="16384" width="11.42578125" style="46"/>
  </cols>
  <sheetData>
    <row r="1" spans="2:7" ht="15" customHeight="1" x14ac:dyDescent="0.2">
      <c r="B1" s="312" t="s">
        <v>263</v>
      </c>
      <c r="C1" s="313"/>
      <c r="D1" s="313"/>
      <c r="E1" s="313"/>
      <c r="F1" s="314"/>
    </row>
    <row r="2" spans="2:7" ht="18" customHeight="1" x14ac:dyDescent="0.2">
      <c r="B2" s="303" t="s">
        <v>264</v>
      </c>
      <c r="C2" s="296"/>
      <c r="D2" s="296"/>
      <c r="E2" s="296"/>
      <c r="F2" s="304"/>
    </row>
    <row r="3" spans="2:7" ht="18" customHeight="1" x14ac:dyDescent="0.2">
      <c r="B3" s="315" t="s">
        <v>463</v>
      </c>
      <c r="C3" s="316"/>
      <c r="D3" s="316"/>
      <c r="E3" s="316"/>
      <c r="F3" s="317"/>
    </row>
    <row r="4" spans="2:7" s="45" customFormat="1" ht="6" customHeight="1" x14ac:dyDescent="0.2"/>
    <row r="5" spans="2:7" s="45" customFormat="1" ht="6" customHeight="1" x14ac:dyDescent="0.2"/>
    <row r="6" spans="2:7" s="45" customFormat="1" ht="14.25" customHeight="1" x14ac:dyDescent="0.2">
      <c r="C6" s="111" t="s">
        <v>265</v>
      </c>
      <c r="D6" s="112"/>
      <c r="E6" s="113"/>
      <c r="F6" s="114"/>
      <c r="G6" s="115"/>
    </row>
    <row r="7" spans="2:7" s="45" customFormat="1" ht="6" customHeight="1" x14ac:dyDescent="0.2"/>
    <row r="8" spans="2:7" s="45" customFormat="1" ht="6" customHeight="1" x14ac:dyDescent="0.2"/>
    <row r="9" spans="2:7" s="45" customFormat="1" ht="14.25" x14ac:dyDescent="0.2">
      <c r="B9" s="318" t="s">
        <v>231</v>
      </c>
      <c r="C9" s="318"/>
      <c r="D9" s="116" t="s">
        <v>266</v>
      </c>
      <c r="E9" s="116" t="s">
        <v>209</v>
      </c>
      <c r="F9" s="116" t="s">
        <v>267</v>
      </c>
    </row>
    <row r="10" spans="2:7" s="45" customFormat="1" ht="5.25" customHeight="1" thickBot="1" x14ac:dyDescent="0.25">
      <c r="B10" s="117"/>
      <c r="C10" s="118"/>
      <c r="D10" s="119"/>
      <c r="E10" s="119"/>
      <c r="F10" s="119"/>
    </row>
    <row r="11" spans="2:7" s="45" customFormat="1" ht="13.5" thickBot="1" x14ac:dyDescent="0.25">
      <c r="B11" s="120"/>
      <c r="C11" s="121" t="s">
        <v>268</v>
      </c>
      <c r="D11" s="122">
        <f>+D12+D13</f>
        <v>0</v>
      </c>
      <c r="E11" s="122">
        <f t="shared" ref="E11:F11" si="0">+E12+E13</f>
        <v>0</v>
      </c>
      <c r="F11" s="123">
        <f t="shared" si="0"/>
        <v>0</v>
      </c>
    </row>
    <row r="12" spans="2:7" s="45" customFormat="1" x14ac:dyDescent="0.2">
      <c r="B12" s="319" t="s">
        <v>269</v>
      </c>
      <c r="C12" s="320"/>
      <c r="D12" s="124">
        <f>+[1]EAI!E33</f>
        <v>0</v>
      </c>
      <c r="E12" s="124">
        <f>+[1]EAI!H33</f>
        <v>0</v>
      </c>
      <c r="F12" s="125">
        <f>+[1]EAI!I33</f>
        <v>0</v>
      </c>
    </row>
    <row r="13" spans="2:7" s="45" customFormat="1" ht="13.5" thickBot="1" x14ac:dyDescent="0.25">
      <c r="B13" s="321" t="s">
        <v>270</v>
      </c>
      <c r="C13" s="322"/>
      <c r="D13" s="77">
        <f>+[1]EAI!E46</f>
        <v>0</v>
      </c>
      <c r="E13" s="77">
        <f>+[1]EAI!H46</f>
        <v>0</v>
      </c>
      <c r="F13" s="126">
        <f>+[1]EAI!I46</f>
        <v>0</v>
      </c>
    </row>
    <row r="14" spans="2:7" s="45" customFormat="1" ht="13.5" thickBot="1" x14ac:dyDescent="0.25">
      <c r="B14" s="127"/>
      <c r="C14" s="121" t="s">
        <v>271</v>
      </c>
      <c r="D14" s="122">
        <f>+D15+D16</f>
        <v>0</v>
      </c>
      <c r="E14" s="122">
        <f t="shared" ref="E14:F14" si="1">+E15+E16</f>
        <v>0</v>
      </c>
      <c r="F14" s="123">
        <f t="shared" si="1"/>
        <v>0</v>
      </c>
    </row>
    <row r="15" spans="2:7" s="45" customFormat="1" x14ac:dyDescent="0.2">
      <c r="B15" s="323" t="s">
        <v>272</v>
      </c>
      <c r="C15" s="324"/>
      <c r="D15" s="124"/>
      <c r="E15" s="124"/>
      <c r="F15" s="125"/>
    </row>
    <row r="16" spans="2:7" s="45" customFormat="1" ht="13.5" thickBot="1" x14ac:dyDescent="0.25">
      <c r="B16" s="325" t="s">
        <v>273</v>
      </c>
      <c r="C16" s="326"/>
      <c r="D16" s="128"/>
      <c r="E16" s="128"/>
      <c r="F16" s="129"/>
    </row>
    <row r="17" spans="2:6" s="45" customFormat="1" ht="13.5" thickBot="1" x14ac:dyDescent="0.25">
      <c r="B17" s="130"/>
      <c r="C17" s="131" t="s">
        <v>274</v>
      </c>
      <c r="D17" s="132">
        <f>+D11-D14</f>
        <v>0</v>
      </c>
      <c r="E17" s="132">
        <f>+E11-E14</f>
        <v>0</v>
      </c>
      <c r="F17" s="133">
        <f>+F11-F14</f>
        <v>0</v>
      </c>
    </row>
    <row r="18" spans="2:6" s="45" customFormat="1" ht="13.5" thickBot="1" x14ac:dyDescent="0.25"/>
    <row r="19" spans="2:6" s="45" customFormat="1" ht="15" thickBot="1" x14ac:dyDescent="0.25">
      <c r="B19" s="327" t="s">
        <v>231</v>
      </c>
      <c r="C19" s="328"/>
      <c r="D19" s="134" t="s">
        <v>266</v>
      </c>
      <c r="E19" s="134" t="s">
        <v>209</v>
      </c>
      <c r="F19" s="135" t="s">
        <v>267</v>
      </c>
    </row>
    <row r="20" spans="2:6" s="45" customFormat="1" ht="6.75" customHeight="1" x14ac:dyDescent="0.2">
      <c r="B20" s="136"/>
      <c r="C20" s="137"/>
      <c r="D20" s="137"/>
      <c r="E20" s="137"/>
      <c r="F20" s="138"/>
    </row>
    <row r="21" spans="2:6" s="45" customFormat="1" x14ac:dyDescent="0.2">
      <c r="B21" s="329" t="s">
        <v>275</v>
      </c>
      <c r="C21" s="330"/>
      <c r="D21" s="77">
        <f>+D17</f>
        <v>0</v>
      </c>
      <c r="E21" s="77">
        <f t="shared" ref="E21:F21" si="2">+E17</f>
        <v>0</v>
      </c>
      <c r="F21" s="126">
        <f t="shared" si="2"/>
        <v>0</v>
      </c>
    </row>
    <row r="22" spans="2:6" s="45" customFormat="1" ht="6" customHeight="1" x14ac:dyDescent="0.2">
      <c r="B22" s="139"/>
      <c r="C22" s="69"/>
      <c r="D22" s="77"/>
      <c r="E22" s="77"/>
      <c r="F22" s="126"/>
    </row>
    <row r="23" spans="2:6" s="45" customFormat="1" x14ac:dyDescent="0.2">
      <c r="B23" s="329" t="s">
        <v>276</v>
      </c>
      <c r="C23" s="330"/>
      <c r="D23" s="77"/>
      <c r="E23" s="77"/>
      <c r="F23" s="126"/>
    </row>
    <row r="24" spans="2:6" s="45" customFormat="1" ht="7.5" customHeight="1" thickBot="1" x14ac:dyDescent="0.25">
      <c r="B24" s="140"/>
      <c r="C24" s="141"/>
      <c r="D24" s="128"/>
      <c r="E24" s="128"/>
      <c r="F24" s="129"/>
    </row>
    <row r="25" spans="2:6" s="45" customFormat="1" ht="13.5" thickBot="1" x14ac:dyDescent="0.25">
      <c r="B25" s="140"/>
      <c r="C25" s="131" t="s">
        <v>277</v>
      </c>
      <c r="D25" s="142">
        <f>+D21-D23</f>
        <v>0</v>
      </c>
      <c r="E25" s="142">
        <f t="shared" ref="E25:F25" si="3">+E21-E23</f>
        <v>0</v>
      </c>
      <c r="F25" s="143">
        <f t="shared" si="3"/>
        <v>0</v>
      </c>
    </row>
    <row r="26" spans="2:6" s="45" customFormat="1" ht="13.5" thickBot="1" x14ac:dyDescent="0.25"/>
    <row r="27" spans="2:6" s="45" customFormat="1" ht="15" thickBot="1" x14ac:dyDescent="0.25">
      <c r="B27" s="310" t="s">
        <v>231</v>
      </c>
      <c r="C27" s="311"/>
      <c r="D27" s="144" t="s">
        <v>266</v>
      </c>
      <c r="E27" s="144" t="s">
        <v>209</v>
      </c>
      <c r="F27" s="145" t="s">
        <v>267</v>
      </c>
    </row>
    <row r="28" spans="2:6" s="45" customFormat="1" ht="5.25" customHeight="1" x14ac:dyDescent="0.2">
      <c r="B28" s="136"/>
      <c r="C28" s="137"/>
      <c r="D28" s="137"/>
      <c r="E28" s="137"/>
      <c r="F28" s="138"/>
    </row>
    <row r="29" spans="2:6" s="45" customFormat="1" x14ac:dyDescent="0.2">
      <c r="B29" s="329" t="s">
        <v>278</v>
      </c>
      <c r="C29" s="330"/>
      <c r="D29" s="77">
        <f>+[1]EAI!E52</f>
        <v>0</v>
      </c>
      <c r="E29" s="77">
        <f>+[1]EAI!H51</f>
        <v>0</v>
      </c>
      <c r="F29" s="126">
        <f>+[1]EAI!I54</f>
        <v>0</v>
      </c>
    </row>
    <row r="30" spans="2:6" s="45" customFormat="1" ht="5.25" customHeight="1" x14ac:dyDescent="0.2">
      <c r="B30" s="139"/>
      <c r="C30" s="69"/>
      <c r="D30" s="77"/>
      <c r="E30" s="77"/>
      <c r="F30" s="126"/>
    </row>
    <row r="31" spans="2:6" s="45" customFormat="1" ht="13.5" thickBot="1" x14ac:dyDescent="0.25">
      <c r="B31" s="332" t="s">
        <v>279</v>
      </c>
      <c r="C31" s="333"/>
      <c r="D31" s="128"/>
      <c r="E31" s="128"/>
      <c r="F31" s="129"/>
    </row>
    <row r="32" spans="2:6" s="45" customFormat="1" ht="13.5" customHeight="1" thickBot="1" x14ac:dyDescent="0.25">
      <c r="B32" s="146"/>
      <c r="C32" s="147"/>
      <c r="D32" s="77"/>
      <c r="E32" s="77"/>
      <c r="F32" s="77"/>
    </row>
    <row r="33" spans="2:7" s="45" customFormat="1" ht="13.5" thickBot="1" x14ac:dyDescent="0.25">
      <c r="B33" s="127"/>
      <c r="C33" s="121" t="s">
        <v>280</v>
      </c>
      <c r="D33" s="148">
        <f>+D29-D31</f>
        <v>0</v>
      </c>
      <c r="E33" s="148">
        <f t="shared" ref="E33:F33" si="4">+E29-E31</f>
        <v>0</v>
      </c>
      <c r="F33" s="149">
        <f t="shared" si="4"/>
        <v>0</v>
      </c>
    </row>
    <row r="34" spans="2:7" s="45" customFormat="1" ht="15" customHeight="1" x14ac:dyDescent="0.2"/>
    <row r="35" spans="2:7" s="45" customFormat="1" ht="15" customHeight="1" x14ac:dyDescent="0.2">
      <c r="B35" s="89" t="s">
        <v>229</v>
      </c>
      <c r="C35" s="89"/>
      <c r="D35" s="89"/>
      <c r="E35" s="89"/>
      <c r="F35" s="89"/>
    </row>
    <row r="36" spans="2:7" s="45" customFormat="1" ht="45" customHeight="1" x14ac:dyDescent="0.2">
      <c r="C36" s="334" t="s">
        <v>281</v>
      </c>
      <c r="D36" s="334"/>
      <c r="E36" s="334"/>
      <c r="F36" s="334"/>
    </row>
    <row r="37" spans="2:7" s="45" customFormat="1" ht="27" customHeight="1" x14ac:dyDescent="0.2">
      <c r="C37" s="334" t="s">
        <v>282</v>
      </c>
      <c r="D37" s="334"/>
      <c r="E37" s="334"/>
      <c r="F37" s="334"/>
    </row>
    <row r="38" spans="2:7" s="45" customFormat="1" x14ac:dyDescent="0.2">
      <c r="C38" s="335" t="s">
        <v>283</v>
      </c>
      <c r="D38" s="335"/>
      <c r="E38" s="335"/>
      <c r="F38" s="335"/>
    </row>
    <row r="39" spans="2:7" s="45" customFormat="1" x14ac:dyDescent="0.2">
      <c r="C39" s="150"/>
      <c r="D39" s="150"/>
      <c r="E39" s="150"/>
      <c r="F39" s="150"/>
    </row>
    <row r="40" spans="2:7" s="45" customFormat="1" x14ac:dyDescent="0.2">
      <c r="C40" s="150"/>
      <c r="D40" s="150"/>
      <c r="E40" s="150"/>
      <c r="F40" s="150"/>
    </row>
    <row r="41" spans="2:7" s="45" customFormat="1" x14ac:dyDescent="0.2">
      <c r="C41" s="150"/>
      <c r="D41" s="150"/>
      <c r="E41" s="150"/>
      <c r="F41" s="150"/>
    </row>
    <row r="42" spans="2:7" s="45" customFormat="1" x14ac:dyDescent="0.2">
      <c r="C42" s="150"/>
      <c r="D42" s="150"/>
      <c r="E42" s="150"/>
      <c r="F42" s="150"/>
    </row>
    <row r="43" spans="2:7" s="45" customFormat="1" ht="10.5" customHeight="1" x14ac:dyDescent="0.2">
      <c r="C43" s="151" t="s">
        <v>284</v>
      </c>
      <c r="D43" s="336"/>
      <c r="E43" s="336"/>
      <c r="F43" s="336"/>
    </row>
    <row r="44" spans="2:7" x14ac:dyDescent="0.2">
      <c r="C44" s="110" t="s">
        <v>458</v>
      </c>
      <c r="D44" s="331" t="s">
        <v>193</v>
      </c>
      <c r="E44" s="331"/>
      <c r="F44" s="331"/>
      <c r="G44" s="46"/>
    </row>
    <row r="45" spans="2:7" x14ac:dyDescent="0.2">
      <c r="C45" s="110" t="s">
        <v>457</v>
      </c>
      <c r="D45" s="331" t="s">
        <v>194</v>
      </c>
      <c r="E45" s="331"/>
      <c r="F45" s="331"/>
    </row>
  </sheetData>
  <mergeCells count="20">
    <mergeCell ref="D44:F44"/>
    <mergeCell ref="D45:F45"/>
    <mergeCell ref="B29:C29"/>
    <mergeCell ref="B31:C31"/>
    <mergeCell ref="C36:F36"/>
    <mergeCell ref="C37:F37"/>
    <mergeCell ref="C38:F38"/>
    <mergeCell ref="D43:F43"/>
    <mergeCell ref="B27:C27"/>
    <mergeCell ref="B1:F1"/>
    <mergeCell ref="B2:F2"/>
    <mergeCell ref="B3:F3"/>
    <mergeCell ref="B9:C9"/>
    <mergeCell ref="B12:C12"/>
    <mergeCell ref="B13:C13"/>
    <mergeCell ref="B15:C15"/>
    <mergeCell ref="B16:C16"/>
    <mergeCell ref="B19:C19"/>
    <mergeCell ref="B21:C21"/>
    <mergeCell ref="B23:C23"/>
  </mergeCells>
  <printOptions horizontalCentered="1"/>
  <pageMargins left="0.70866141732283472" right="0.70866141732283472" top="0.74803149606299213" bottom="0.74803149606299213" header="0.31496062992125984" footer="0.31496062992125984"/>
  <pageSetup paperSize="9" scale="86"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5" customWidth="1"/>
    <col min="2" max="3" width="3.7109375" style="46" customWidth="1"/>
    <col min="4" max="4" width="65.7109375" style="46" customWidth="1"/>
    <col min="5" max="5" width="14" style="46" customWidth="1"/>
    <col min="6" max="6" width="14.28515625" style="46" customWidth="1"/>
    <col min="7" max="7" width="15.5703125" style="46" customWidth="1"/>
    <col min="8" max="8" width="15" style="46" customWidth="1"/>
    <col min="9" max="10" width="14.85546875" style="46" bestFit="1" customWidth="1"/>
    <col min="11" max="11" width="15.140625" style="46" customWidth="1"/>
    <col min="12" max="12" width="14.85546875" style="46" customWidth="1"/>
    <col min="13" max="13" width="3.140625" style="45" customWidth="1"/>
    <col min="14" max="16384" width="11.42578125" style="46"/>
  </cols>
  <sheetData>
    <row r="1" spans="2:12" ht="6" customHeight="1" x14ac:dyDescent="0.2">
      <c r="B1" s="296"/>
      <c r="C1" s="296"/>
      <c r="D1" s="296"/>
      <c r="E1" s="296"/>
      <c r="F1" s="296"/>
      <c r="G1" s="296"/>
      <c r="H1" s="296"/>
      <c r="I1" s="296"/>
      <c r="J1" s="296"/>
      <c r="K1" s="296"/>
      <c r="L1" s="296"/>
    </row>
    <row r="2" spans="2:12" ht="13.5" customHeight="1" x14ac:dyDescent="0.2">
      <c r="B2" s="296" t="s">
        <v>230</v>
      </c>
      <c r="C2" s="296"/>
      <c r="D2" s="296"/>
      <c r="E2" s="296"/>
      <c r="F2" s="296"/>
      <c r="G2" s="296"/>
      <c r="H2" s="296"/>
      <c r="I2" s="296"/>
      <c r="J2" s="296"/>
      <c r="K2" s="296"/>
      <c r="L2" s="296"/>
    </row>
    <row r="3" spans="2:12" ht="20.25" customHeight="1" x14ac:dyDescent="0.2">
      <c r="B3" s="296" t="s">
        <v>463</v>
      </c>
      <c r="C3" s="296"/>
      <c r="D3" s="296"/>
      <c r="E3" s="296"/>
      <c r="F3" s="296"/>
      <c r="G3" s="296"/>
      <c r="H3" s="296"/>
      <c r="I3" s="296"/>
      <c r="J3" s="296"/>
      <c r="K3" s="296"/>
      <c r="L3" s="296"/>
    </row>
    <row r="4" spans="2:12" s="45" customFormat="1" ht="8.25" customHeight="1" x14ac:dyDescent="0.2">
      <c r="B4" s="47"/>
      <c r="C4" s="47"/>
      <c r="D4" s="47"/>
      <c r="E4" s="47"/>
      <c r="F4" s="47"/>
      <c r="G4" s="47"/>
      <c r="H4" s="47"/>
      <c r="I4" s="47"/>
      <c r="J4" s="47"/>
      <c r="K4" s="47"/>
      <c r="L4" s="47"/>
    </row>
    <row r="5" spans="2:12" s="45" customFormat="1" ht="24" customHeight="1" x14ac:dyDescent="0.2">
      <c r="D5" s="48" t="s">
        <v>196</v>
      </c>
      <c r="E5" s="339" t="s">
        <v>197</v>
      </c>
      <c r="F5" s="339"/>
      <c r="G5" s="339"/>
      <c r="H5" s="339"/>
      <c r="I5" s="51"/>
      <c r="J5" s="51"/>
      <c r="K5" s="52"/>
      <c r="L5" s="47"/>
    </row>
    <row r="6" spans="2:12" s="45" customFormat="1" ht="8.25" customHeight="1" x14ac:dyDescent="0.2">
      <c r="B6" s="47"/>
      <c r="C6" s="47"/>
      <c r="D6" s="47"/>
      <c r="E6" s="47"/>
      <c r="F6" s="47"/>
      <c r="G6" s="47"/>
      <c r="H6" s="47"/>
      <c r="I6" s="47"/>
      <c r="J6" s="47"/>
      <c r="K6" s="47"/>
      <c r="L6" s="47"/>
    </row>
    <row r="7" spans="2:12" x14ac:dyDescent="0.2">
      <c r="B7" s="340" t="s">
        <v>231</v>
      </c>
      <c r="C7" s="341"/>
      <c r="D7" s="342"/>
      <c r="E7" s="349" t="s">
        <v>232</v>
      </c>
      <c r="F7" s="349"/>
      <c r="G7" s="349"/>
      <c r="H7" s="349"/>
      <c r="I7" s="349"/>
      <c r="J7" s="349"/>
      <c r="K7" s="349"/>
      <c r="L7" s="349" t="s">
        <v>202</v>
      </c>
    </row>
    <row r="8" spans="2:12" ht="25.5" x14ac:dyDescent="0.2">
      <c r="B8" s="343"/>
      <c r="C8" s="344"/>
      <c r="D8" s="345"/>
      <c r="E8" s="55" t="s">
        <v>205</v>
      </c>
      <c r="F8" s="55" t="s">
        <v>206</v>
      </c>
      <c r="G8" s="55" t="s">
        <v>207</v>
      </c>
      <c r="H8" s="55" t="s">
        <v>208</v>
      </c>
      <c r="I8" s="55" t="s">
        <v>209</v>
      </c>
      <c r="J8" s="55" t="s">
        <v>210</v>
      </c>
      <c r="K8" s="55" t="s">
        <v>211</v>
      </c>
      <c r="L8" s="349"/>
    </row>
    <row r="9" spans="2:12" ht="15.75" customHeight="1" x14ac:dyDescent="0.2">
      <c r="B9" s="346"/>
      <c r="C9" s="347"/>
      <c r="D9" s="348"/>
      <c r="E9" s="55">
        <v>1</v>
      </c>
      <c r="F9" s="55">
        <v>2</v>
      </c>
      <c r="G9" s="55" t="s">
        <v>214</v>
      </c>
      <c r="H9" s="55">
        <v>4</v>
      </c>
      <c r="I9" s="55">
        <v>5</v>
      </c>
      <c r="J9" s="55">
        <v>6</v>
      </c>
      <c r="K9" s="55">
        <v>7</v>
      </c>
      <c r="L9" s="55" t="s">
        <v>215</v>
      </c>
    </row>
    <row r="10" spans="2:12" ht="15" customHeight="1" x14ac:dyDescent="0.2">
      <c r="B10" s="350" t="s">
        <v>233</v>
      </c>
      <c r="C10" s="322"/>
      <c r="D10" s="351"/>
      <c r="E10" s="96">
        <f>E14+E23</f>
        <v>0</v>
      </c>
      <c r="F10" s="96">
        <f t="shared" ref="F10:L10" si="0">F14+F23</f>
        <v>0</v>
      </c>
      <c r="G10" s="96">
        <f t="shared" si="0"/>
        <v>0</v>
      </c>
      <c r="H10" s="96">
        <f t="shared" si="0"/>
        <v>0</v>
      </c>
      <c r="I10" s="96">
        <f t="shared" si="0"/>
        <v>0</v>
      </c>
      <c r="J10" s="96">
        <f t="shared" si="0"/>
        <v>0</v>
      </c>
      <c r="K10" s="96">
        <f t="shared" si="0"/>
        <v>0</v>
      </c>
      <c r="L10" s="97">
        <f t="shared" si="0"/>
        <v>0</v>
      </c>
    </row>
    <row r="11" spans="2:12" x14ac:dyDescent="0.2">
      <c r="B11" s="63"/>
      <c r="C11" s="337" t="s">
        <v>234</v>
      </c>
      <c r="D11" s="338"/>
      <c r="E11" s="98">
        <f>SUM(E12:E13)</f>
        <v>61711091.020000003</v>
      </c>
      <c r="F11" s="98">
        <f t="shared" ref="F11:L11" si="1">SUM(F12:F13)</f>
        <v>46027862.280000001</v>
      </c>
      <c r="G11" s="98">
        <f t="shared" si="1"/>
        <v>107738953.30000001</v>
      </c>
      <c r="H11" s="98">
        <f t="shared" si="1"/>
        <v>72325361.019999996</v>
      </c>
      <c r="I11" s="98">
        <f t="shared" si="1"/>
        <v>70902781.469999999</v>
      </c>
      <c r="J11" s="98">
        <f t="shared" si="1"/>
        <v>70902781.469999999</v>
      </c>
      <c r="K11" s="98">
        <f t="shared" si="1"/>
        <v>70902781.469999999</v>
      </c>
      <c r="L11" s="97">
        <f t="shared" si="1"/>
        <v>36836171.830000013</v>
      </c>
    </row>
    <row r="12" spans="2:12" x14ac:dyDescent="0.2">
      <c r="B12" s="63"/>
      <c r="C12" s="69"/>
      <c r="D12" s="70" t="s">
        <v>235</v>
      </c>
      <c r="E12" s="99">
        <v>0</v>
      </c>
      <c r="F12" s="99">
        <v>0</v>
      </c>
      <c r="G12" s="98"/>
      <c r="H12" s="99">
        <v>0</v>
      </c>
      <c r="I12" s="99">
        <v>0</v>
      </c>
      <c r="J12" s="99">
        <v>0</v>
      </c>
      <c r="K12" s="99">
        <v>0</v>
      </c>
      <c r="L12" s="99">
        <f t="shared" ref="L12:L39" si="2">+G12-I12</f>
        <v>0</v>
      </c>
    </row>
    <row r="13" spans="2:12" ht="15" customHeight="1" x14ac:dyDescent="0.2">
      <c r="B13" s="63"/>
      <c r="C13" s="69"/>
      <c r="D13" s="70" t="s">
        <v>236</v>
      </c>
      <c r="E13" s="100">
        <v>61711091.020000003</v>
      </c>
      <c r="F13" s="100">
        <v>46027862.280000001</v>
      </c>
      <c r="G13" s="98">
        <f>E13+F13</f>
        <v>107738953.30000001</v>
      </c>
      <c r="H13" s="101">
        <v>72325361.019999996</v>
      </c>
      <c r="I13" s="101">
        <v>70902781.469999999</v>
      </c>
      <c r="J13" s="101">
        <v>70902781.469999999</v>
      </c>
      <c r="K13" s="100">
        <v>70902781.469999999</v>
      </c>
      <c r="L13" s="97">
        <f>+G13-I13</f>
        <v>36836171.830000013</v>
      </c>
    </row>
    <row r="14" spans="2:12" x14ac:dyDescent="0.2">
      <c r="B14" s="63"/>
      <c r="C14" s="337" t="s">
        <v>237</v>
      </c>
      <c r="D14" s="338"/>
      <c r="E14" s="102">
        <f>SUM(E15:E22)</f>
        <v>0</v>
      </c>
      <c r="F14" s="102">
        <f>SUM(F15:F22)</f>
        <v>0</v>
      </c>
      <c r="G14" s="102">
        <f t="shared" ref="G14:K14" si="3">SUM(G15:G22)</f>
        <v>0</v>
      </c>
      <c r="H14" s="102">
        <f t="shared" si="3"/>
        <v>0</v>
      </c>
      <c r="I14" s="102">
        <f t="shared" si="3"/>
        <v>0</v>
      </c>
      <c r="J14" s="102">
        <f t="shared" si="3"/>
        <v>0</v>
      </c>
      <c r="K14" s="102">
        <f t="shared" si="3"/>
        <v>0</v>
      </c>
      <c r="L14" s="102">
        <f t="shared" si="2"/>
        <v>0</v>
      </c>
    </row>
    <row r="15" spans="2:12" x14ac:dyDescent="0.2">
      <c r="B15" s="63"/>
      <c r="C15" s="69"/>
      <c r="D15" s="70" t="s">
        <v>238</v>
      </c>
      <c r="E15" s="103"/>
      <c r="F15" s="104"/>
      <c r="G15" s="103"/>
      <c r="H15" s="103"/>
      <c r="I15" s="103"/>
      <c r="J15" s="103"/>
      <c r="K15" s="103"/>
      <c r="L15" s="60">
        <f t="shared" si="2"/>
        <v>0</v>
      </c>
    </row>
    <row r="16" spans="2:12" x14ac:dyDescent="0.2">
      <c r="B16" s="63"/>
      <c r="C16" s="69"/>
      <c r="D16" s="70" t="s">
        <v>239</v>
      </c>
      <c r="E16" s="60"/>
      <c r="F16" s="60"/>
      <c r="G16" s="60"/>
      <c r="H16" s="60"/>
      <c r="I16" s="60"/>
      <c r="J16" s="60"/>
      <c r="K16" s="60"/>
      <c r="L16" s="60">
        <f t="shared" si="2"/>
        <v>0</v>
      </c>
    </row>
    <row r="17" spans="2:12" x14ac:dyDescent="0.2">
      <c r="B17" s="63"/>
      <c r="C17" s="69"/>
      <c r="D17" s="70" t="s">
        <v>240</v>
      </c>
      <c r="E17" s="103"/>
      <c r="F17" s="104"/>
      <c r="G17" s="103"/>
      <c r="H17" s="104"/>
      <c r="I17" s="103"/>
      <c r="J17" s="103"/>
      <c r="K17" s="103"/>
      <c r="L17" s="60">
        <f t="shared" si="2"/>
        <v>0</v>
      </c>
    </row>
    <row r="18" spans="2:12" x14ac:dyDescent="0.2">
      <c r="B18" s="63"/>
      <c r="C18" s="69"/>
      <c r="D18" s="70" t="s">
        <v>241</v>
      </c>
      <c r="E18" s="60"/>
      <c r="F18" s="60"/>
      <c r="G18" s="60"/>
      <c r="H18" s="60"/>
      <c r="I18" s="60"/>
      <c r="J18" s="60"/>
      <c r="K18" s="60"/>
      <c r="L18" s="60">
        <f t="shared" si="2"/>
        <v>0</v>
      </c>
    </row>
    <row r="19" spans="2:12" x14ac:dyDescent="0.2">
      <c r="B19" s="63"/>
      <c r="C19" s="69"/>
      <c r="D19" s="70" t="s">
        <v>242</v>
      </c>
      <c r="E19" s="60"/>
      <c r="F19" s="60"/>
      <c r="G19" s="60"/>
      <c r="H19" s="60"/>
      <c r="I19" s="60"/>
      <c r="J19" s="60"/>
      <c r="K19" s="60"/>
      <c r="L19" s="60">
        <f t="shared" si="2"/>
        <v>0</v>
      </c>
    </row>
    <row r="20" spans="2:12" x14ac:dyDescent="0.2">
      <c r="B20" s="63"/>
      <c r="C20" s="69"/>
      <c r="D20" s="70" t="s">
        <v>243</v>
      </c>
      <c r="E20" s="60"/>
      <c r="F20" s="60"/>
      <c r="G20" s="60"/>
      <c r="H20" s="60"/>
      <c r="I20" s="60"/>
      <c r="J20" s="60"/>
      <c r="K20" s="60"/>
      <c r="L20" s="60">
        <f t="shared" si="2"/>
        <v>0</v>
      </c>
    </row>
    <row r="21" spans="2:12" x14ac:dyDescent="0.2">
      <c r="B21" s="63"/>
      <c r="C21" s="69"/>
      <c r="D21" s="70" t="s">
        <v>244</v>
      </c>
      <c r="E21" s="60"/>
      <c r="F21" s="60"/>
      <c r="G21" s="60"/>
      <c r="H21" s="60"/>
      <c r="I21" s="60"/>
      <c r="J21" s="60"/>
      <c r="K21" s="60"/>
      <c r="L21" s="60">
        <f t="shared" si="2"/>
        <v>0</v>
      </c>
    </row>
    <row r="22" spans="2:12" x14ac:dyDescent="0.2">
      <c r="B22" s="63"/>
      <c r="C22" s="69"/>
      <c r="D22" s="70" t="s">
        <v>245</v>
      </c>
      <c r="E22" s="60"/>
      <c r="F22" s="60"/>
      <c r="G22" s="60"/>
      <c r="H22" s="60"/>
      <c r="I22" s="60"/>
      <c r="J22" s="60"/>
      <c r="K22" s="60"/>
      <c r="L22" s="60">
        <f t="shared" si="2"/>
        <v>0</v>
      </c>
    </row>
    <row r="23" spans="2:12" x14ac:dyDescent="0.2">
      <c r="B23" s="63"/>
      <c r="C23" s="337" t="s">
        <v>246</v>
      </c>
      <c r="D23" s="338"/>
      <c r="E23" s="102">
        <f>SUM(E24:E26)</f>
        <v>0</v>
      </c>
      <c r="F23" s="102">
        <f t="shared" ref="F23:L23" si="4">SUM(F24:F26)</f>
        <v>0</v>
      </c>
      <c r="G23" s="102">
        <f t="shared" si="4"/>
        <v>0</v>
      </c>
      <c r="H23" s="102">
        <f t="shared" si="4"/>
        <v>0</v>
      </c>
      <c r="I23" s="102">
        <f t="shared" si="4"/>
        <v>0</v>
      </c>
      <c r="J23" s="102">
        <f t="shared" si="4"/>
        <v>0</v>
      </c>
      <c r="K23" s="102">
        <f t="shared" si="4"/>
        <v>0</v>
      </c>
      <c r="L23" s="105">
        <f t="shared" si="4"/>
        <v>0</v>
      </c>
    </row>
    <row r="24" spans="2:12" x14ac:dyDescent="0.2">
      <c r="B24" s="63"/>
      <c r="C24" s="69"/>
      <c r="D24" s="70" t="s">
        <v>247</v>
      </c>
      <c r="E24" s="106"/>
      <c r="F24" s="104"/>
      <c r="G24" s="106"/>
      <c r="H24" s="104"/>
      <c r="I24" s="106"/>
      <c r="J24" s="106"/>
      <c r="K24" s="106"/>
      <c r="L24" s="107">
        <f t="shared" si="2"/>
        <v>0</v>
      </c>
    </row>
    <row r="25" spans="2:12" x14ac:dyDescent="0.2">
      <c r="B25" s="63"/>
      <c r="C25" s="69"/>
      <c r="D25" s="70" t="s">
        <v>248</v>
      </c>
      <c r="E25" s="59"/>
      <c r="F25" s="60"/>
      <c r="G25" s="60"/>
      <c r="H25" s="60"/>
      <c r="I25" s="60"/>
      <c r="J25" s="60"/>
      <c r="K25" s="60"/>
      <c r="L25" s="60">
        <f t="shared" si="2"/>
        <v>0</v>
      </c>
    </row>
    <row r="26" spans="2:12" x14ac:dyDescent="0.2">
      <c r="B26" s="63"/>
      <c r="C26" s="69"/>
      <c r="D26" s="70" t="s">
        <v>249</v>
      </c>
      <c r="E26" s="59"/>
      <c r="F26" s="60"/>
      <c r="G26" s="60"/>
      <c r="H26" s="60"/>
      <c r="I26" s="60"/>
      <c r="J26" s="60"/>
      <c r="K26" s="60"/>
      <c r="L26" s="60">
        <f t="shared" si="2"/>
        <v>0</v>
      </c>
    </row>
    <row r="27" spans="2:12" x14ac:dyDescent="0.2">
      <c r="B27" s="63"/>
      <c r="C27" s="337" t="s">
        <v>250</v>
      </c>
      <c r="D27" s="338"/>
      <c r="E27" s="64">
        <f>SUM(E28:E29)</f>
        <v>0</v>
      </c>
      <c r="F27" s="64"/>
      <c r="G27" s="78"/>
      <c r="H27" s="64"/>
      <c r="I27" s="64"/>
      <c r="J27" s="64"/>
      <c r="K27" s="64"/>
      <c r="L27" s="78">
        <f t="shared" si="2"/>
        <v>0</v>
      </c>
    </row>
    <row r="28" spans="2:12" x14ac:dyDescent="0.2">
      <c r="B28" s="63"/>
      <c r="C28" s="69"/>
      <c r="D28" s="70" t="s">
        <v>251</v>
      </c>
      <c r="E28" s="59"/>
      <c r="F28" s="60"/>
      <c r="G28" s="60"/>
      <c r="H28" s="60"/>
      <c r="I28" s="60"/>
      <c r="J28" s="60"/>
      <c r="K28" s="60"/>
      <c r="L28" s="60">
        <f t="shared" si="2"/>
        <v>0</v>
      </c>
    </row>
    <row r="29" spans="2:12" x14ac:dyDescent="0.2">
      <c r="B29" s="63"/>
      <c r="C29" s="69"/>
      <c r="D29" s="70" t="s">
        <v>252</v>
      </c>
      <c r="E29" s="59"/>
      <c r="F29" s="60"/>
      <c r="G29" s="60"/>
      <c r="H29" s="60"/>
      <c r="I29" s="60"/>
      <c r="J29" s="60"/>
      <c r="K29" s="60"/>
      <c r="L29" s="60">
        <f t="shared" si="2"/>
        <v>0</v>
      </c>
    </row>
    <row r="30" spans="2:12" x14ac:dyDescent="0.2">
      <c r="B30" s="63"/>
      <c r="C30" s="337" t="s">
        <v>253</v>
      </c>
      <c r="D30" s="338"/>
      <c r="E30" s="64">
        <f>SUM(E31:E34)</f>
        <v>0</v>
      </c>
      <c r="F30" s="64"/>
      <c r="G30" s="78"/>
      <c r="H30" s="64"/>
      <c r="I30" s="64"/>
      <c r="J30" s="64"/>
      <c r="K30" s="64"/>
      <c r="L30" s="78">
        <f t="shared" si="2"/>
        <v>0</v>
      </c>
    </row>
    <row r="31" spans="2:12" x14ac:dyDescent="0.2">
      <c r="B31" s="63"/>
      <c r="C31" s="69"/>
      <c r="D31" s="70" t="s">
        <v>254</v>
      </c>
      <c r="E31" s="59"/>
      <c r="F31" s="60"/>
      <c r="G31" s="60"/>
      <c r="H31" s="60"/>
      <c r="I31" s="60"/>
      <c r="J31" s="60"/>
      <c r="K31" s="60"/>
      <c r="L31" s="60">
        <f t="shared" si="2"/>
        <v>0</v>
      </c>
    </row>
    <row r="32" spans="2:12" x14ac:dyDescent="0.2">
      <c r="B32" s="63"/>
      <c r="C32" s="69"/>
      <c r="D32" s="70" t="s">
        <v>255</v>
      </c>
      <c r="E32" s="59"/>
      <c r="F32" s="60"/>
      <c r="G32" s="60"/>
      <c r="H32" s="60"/>
      <c r="I32" s="60"/>
      <c r="J32" s="60"/>
      <c r="K32" s="60"/>
      <c r="L32" s="60">
        <f t="shared" si="2"/>
        <v>0</v>
      </c>
    </row>
    <row r="33" spans="1:13" x14ac:dyDescent="0.2">
      <c r="B33" s="63"/>
      <c r="C33" s="69"/>
      <c r="D33" s="70" t="s">
        <v>256</v>
      </c>
      <c r="E33" s="59"/>
      <c r="F33" s="60"/>
      <c r="G33" s="60"/>
      <c r="H33" s="60"/>
      <c r="I33" s="60"/>
      <c r="J33" s="60"/>
      <c r="K33" s="60"/>
      <c r="L33" s="60">
        <f t="shared" si="2"/>
        <v>0</v>
      </c>
    </row>
    <row r="34" spans="1:13" x14ac:dyDescent="0.2">
      <c r="B34" s="63"/>
      <c r="C34" s="69"/>
      <c r="D34" s="70" t="s">
        <v>257</v>
      </c>
      <c r="E34" s="59"/>
      <c r="F34" s="60"/>
      <c r="G34" s="60"/>
      <c r="H34" s="60"/>
      <c r="I34" s="60"/>
      <c r="J34" s="60"/>
      <c r="K34" s="60"/>
      <c r="L34" s="60">
        <f t="shared" si="2"/>
        <v>0</v>
      </c>
    </row>
    <row r="35" spans="1:13" x14ac:dyDescent="0.2">
      <c r="B35" s="63"/>
      <c r="C35" s="337" t="s">
        <v>258</v>
      </c>
      <c r="D35" s="338"/>
      <c r="E35" s="64">
        <f>SUM(E36)</f>
        <v>0</v>
      </c>
      <c r="F35" s="64"/>
      <c r="G35" s="78"/>
      <c r="H35" s="64"/>
      <c r="I35" s="64"/>
      <c r="J35" s="64"/>
      <c r="K35" s="64"/>
      <c r="L35" s="78">
        <f t="shared" si="2"/>
        <v>0</v>
      </c>
    </row>
    <row r="36" spans="1:13" x14ac:dyDescent="0.2">
      <c r="B36" s="63"/>
      <c r="C36" s="69"/>
      <c r="D36" s="70" t="s">
        <v>259</v>
      </c>
      <c r="E36" s="59"/>
      <c r="F36" s="60"/>
      <c r="G36" s="60"/>
      <c r="H36" s="60"/>
      <c r="I36" s="60"/>
      <c r="J36" s="60"/>
      <c r="K36" s="60"/>
      <c r="L36" s="60">
        <f t="shared" si="2"/>
        <v>0</v>
      </c>
    </row>
    <row r="37" spans="1:13" ht="15" customHeight="1" x14ac:dyDescent="0.2">
      <c r="B37" s="350" t="s">
        <v>260</v>
      </c>
      <c r="C37" s="322"/>
      <c r="D37" s="351"/>
      <c r="E37" s="59"/>
      <c r="F37" s="60"/>
      <c r="G37" s="60"/>
      <c r="H37" s="60"/>
      <c r="I37" s="60"/>
      <c r="J37" s="60"/>
      <c r="K37" s="60"/>
      <c r="L37" s="60">
        <f t="shared" si="2"/>
        <v>0</v>
      </c>
    </row>
    <row r="38" spans="1:13" ht="15" customHeight="1" x14ac:dyDescent="0.2">
      <c r="B38" s="350" t="s">
        <v>261</v>
      </c>
      <c r="C38" s="322"/>
      <c r="D38" s="351"/>
      <c r="E38" s="59"/>
      <c r="F38" s="60"/>
      <c r="G38" s="60"/>
      <c r="H38" s="60"/>
      <c r="I38" s="60"/>
      <c r="J38" s="60"/>
      <c r="K38" s="60"/>
      <c r="L38" s="60">
        <f t="shared" si="2"/>
        <v>0</v>
      </c>
    </row>
    <row r="39" spans="1:13" ht="15.75" customHeight="1" x14ac:dyDescent="0.2">
      <c r="B39" s="350" t="s">
        <v>262</v>
      </c>
      <c r="C39" s="322"/>
      <c r="D39" s="351"/>
      <c r="E39" s="59"/>
      <c r="F39" s="60"/>
      <c r="G39" s="60"/>
      <c r="H39" s="60"/>
      <c r="I39" s="60"/>
      <c r="J39" s="60"/>
      <c r="K39" s="60"/>
      <c r="L39" s="60">
        <f t="shared" si="2"/>
        <v>0</v>
      </c>
    </row>
    <row r="40" spans="1:13" x14ac:dyDescent="0.2">
      <c r="B40" s="79"/>
      <c r="C40" s="80"/>
      <c r="D40" s="81"/>
      <c r="E40" s="82"/>
      <c r="F40" s="83"/>
      <c r="G40" s="83"/>
      <c r="H40" s="83"/>
      <c r="I40" s="83"/>
      <c r="J40" s="83"/>
      <c r="K40" s="83"/>
      <c r="L40" s="83"/>
    </row>
    <row r="41" spans="1:13" s="88" customFormat="1" ht="16.5" customHeight="1" x14ac:dyDescent="0.2">
      <c r="A41" s="84"/>
      <c r="B41" s="85"/>
      <c r="C41" s="352" t="s">
        <v>228</v>
      </c>
      <c r="D41" s="353"/>
      <c r="E41" s="108">
        <f>+E11+E14+E23+E27+E30+E35+E37+E38+E39</f>
        <v>61711091.020000003</v>
      </c>
      <c r="F41" s="108">
        <f t="shared" ref="F41:L41" si="5">+F11+F14+F23+F27+F30+F35+F37+F38+F39</f>
        <v>46027862.280000001</v>
      </c>
      <c r="G41" s="108">
        <f t="shared" si="5"/>
        <v>107738953.30000001</v>
      </c>
      <c r="H41" s="108">
        <f t="shared" si="5"/>
        <v>72325361.019999996</v>
      </c>
      <c r="I41" s="108">
        <f t="shared" si="5"/>
        <v>70902781.469999999</v>
      </c>
      <c r="J41" s="108">
        <f t="shared" si="5"/>
        <v>70902781.469999999</v>
      </c>
      <c r="K41" s="108">
        <f t="shared" si="5"/>
        <v>70902781.469999999</v>
      </c>
      <c r="L41" s="108">
        <f t="shared" si="5"/>
        <v>36836171.830000013</v>
      </c>
      <c r="M41" s="84"/>
    </row>
    <row r="42" spans="1:13" x14ac:dyDescent="0.2">
      <c r="B42" s="45"/>
      <c r="C42" s="45"/>
      <c r="D42" s="45"/>
      <c r="E42" s="45"/>
      <c r="F42" s="45"/>
      <c r="G42" s="45"/>
      <c r="H42" s="45"/>
      <c r="I42" s="45"/>
      <c r="J42" s="45"/>
      <c r="K42" s="45"/>
      <c r="L42" s="45"/>
    </row>
    <row r="43" spans="1:13" x14ac:dyDescent="0.2">
      <c r="B43" s="89" t="s">
        <v>229</v>
      </c>
      <c r="F43" s="45"/>
      <c r="G43" s="45"/>
      <c r="H43" s="45"/>
      <c r="I43" s="45"/>
      <c r="J43" s="45"/>
      <c r="K43" s="45"/>
      <c r="L43" s="45"/>
    </row>
    <row r="44" spans="1:13" x14ac:dyDescent="0.2">
      <c r="B44" s="89"/>
      <c r="F44" s="45"/>
      <c r="G44" s="45"/>
      <c r="H44" s="45"/>
      <c r="I44" s="45"/>
      <c r="J44" s="45"/>
      <c r="K44" s="45"/>
      <c r="L44" s="45"/>
    </row>
    <row r="45" spans="1:13" x14ac:dyDescent="0.2">
      <c r="B45" s="89"/>
      <c r="F45" s="45"/>
      <c r="G45" s="45"/>
      <c r="H45" s="45"/>
      <c r="I45" s="45"/>
      <c r="J45" s="45"/>
      <c r="K45" s="45"/>
      <c r="L45" s="45"/>
    </row>
    <row r="48" spans="1:13" x14ac:dyDescent="0.2">
      <c r="D48" s="109"/>
      <c r="G48" s="305"/>
      <c r="H48" s="305"/>
      <c r="I48" s="305"/>
      <c r="J48" s="305"/>
    </row>
    <row r="49" spans="4:12" x14ac:dyDescent="0.2">
      <c r="D49" s="264" t="s">
        <v>458</v>
      </c>
      <c r="E49" s="264"/>
      <c r="G49" s="331" t="s">
        <v>193</v>
      </c>
      <c r="H49" s="331"/>
      <c r="I49" s="331"/>
      <c r="J49" s="331"/>
      <c r="K49" s="93"/>
      <c r="L49" s="93"/>
    </row>
    <row r="50" spans="4:12" x14ac:dyDescent="0.2">
      <c r="D50" s="264" t="s">
        <v>455</v>
      </c>
      <c r="E50" s="264"/>
      <c r="G50" s="307" t="s">
        <v>194</v>
      </c>
      <c r="H50" s="307"/>
      <c r="I50" s="307"/>
      <c r="J50" s="307"/>
      <c r="K50" s="93"/>
      <c r="L50" s="93"/>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G49:J49"/>
    <mergeCell ref="G50:J50"/>
    <mergeCell ref="C35:D35"/>
    <mergeCell ref="B37:D37"/>
    <mergeCell ref="B38:D38"/>
    <mergeCell ref="B39:D39"/>
    <mergeCell ref="C41:D41"/>
    <mergeCell ref="G48:J48"/>
    <mergeCell ref="D49:E49"/>
    <mergeCell ref="D50:E50"/>
    <mergeCell ref="C30:D30"/>
    <mergeCell ref="B1:L1"/>
    <mergeCell ref="B2:L2"/>
    <mergeCell ref="B3:L3"/>
    <mergeCell ref="E5:H5"/>
    <mergeCell ref="B7:D9"/>
    <mergeCell ref="E7:K7"/>
    <mergeCell ref="L7:L8"/>
    <mergeCell ref="B10:D10"/>
    <mergeCell ref="C11:D11"/>
    <mergeCell ref="C14:D14"/>
    <mergeCell ref="C23:D23"/>
    <mergeCell ref="C27:D27"/>
  </mergeCells>
  <printOptions horizontalCentered="1"/>
  <pageMargins left="0.70866141732283472" right="0.70866141732283472" top="0.74803149606299213" bottom="0.74803149606299213" header="0.31496062992125984" footer="0.31496062992125984"/>
  <pageSetup paperSize="9" scale="59"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2018-10-23T15:15:34Z</cp:lastPrinted>
  <dcterms:created xsi:type="dcterms:W3CDTF">2018-01-16T16:12:43Z</dcterms:created>
  <dcterms:modified xsi:type="dcterms:W3CDTF">2018-10-23T15:16:05Z</dcterms:modified>
</cp:coreProperties>
</file>