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SEGUNDO TRIMESTRE\"/>
    </mc:Choice>
  </mc:AlternateContent>
  <xr:revisionPtr revIDLastSave="0" documentId="8_{CC0F1F66-2AAE-4C61-9AC8-B4C3F6146205}" xr6:coauthVersionLast="36" xr6:coauthVersionMax="36" xr10:uidLastSave="{00000000-0000-0000-0000-000000000000}"/>
  <bookViews>
    <workbookView xWindow="600" yWindow="1050" windowWidth="19440" windowHeight="10620" tabRatio="1000" activeTab="23" xr2:uid="{00000000-000D-0000-FFFF-FFFF00000000}"/>
  </bookViews>
  <sheets>
    <sheet name="Portada" sheetId="38" r:id="rId1"/>
    <sheet name="INDICE (2)" sheetId="46" r:id="rId2"/>
    <sheet name="ESF" sheetId="1" r:id="rId3"/>
    <sheet name="EA" sheetId="5" r:id="rId4"/>
    <sheet name="EA (2)" sheetId="54" state="hidden" r:id="rId5"/>
    <sheet name="EVHP" sheetId="50" r:id="rId6"/>
    <sheet name="EFE" sheetId="10" r:id="rId7"/>
    <sheet name="ECSF" sheetId="2" r:id="rId8"/>
    <sheet name="PT_ESF_ECSF" sheetId="3" state="hidden" r:id="rId9"/>
    <sheet name="EAA" sheetId="8" r:id="rId10"/>
    <sheet name="EADP" sheetId="9" r:id="rId11"/>
    <sheet name="PC" sheetId="26" r:id="rId12"/>
    <sheet name="EAI" sheetId="12" state="hidden" r:id="rId13"/>
    <sheet name="CAdmon" sheetId="13" state="hidden" r:id="rId14"/>
    <sheet name="CTG" sheetId="14" state="hidden" r:id="rId15"/>
    <sheet name="COG" sheetId="15" state="hidden" r:id="rId16"/>
    <sheet name="CFG" sheetId="16" state="hidden" r:id="rId17"/>
    <sheet name="EN" sheetId="27" state="hidden" r:id="rId18"/>
    <sheet name="ID" sheetId="28" state="hidden" r:id="rId19"/>
    <sheet name="IPF" sheetId="29" state="hidden" r:id="rId20"/>
    <sheet name="CProg" sheetId="19" state="hidden" r:id="rId21"/>
    <sheet name="PyPI" sheetId="34" state="hidden" r:id="rId22"/>
    <sheet name="IR" sheetId="35" state="hidden" r:id="rId23"/>
    <sheet name="NOTAS" sheetId="53" r:id="rId24"/>
    <sheet name="RBM2" sheetId="51" r:id="rId25"/>
    <sheet name="RBI2" sheetId="52" r:id="rId26"/>
    <sheet name="Ayudas" sheetId="47" r:id="rId27"/>
    <sheet name="Rel Cta Banc" sheetId="30" r:id="rId28"/>
    <sheet name="Esq Bur" sheetId="32" r:id="rId29"/>
    <sheet name="DET SUB ING 02" sheetId="42" r:id="rId30"/>
    <sheet name="REP MEN SUB 02" sheetId="43" r:id="rId31"/>
    <sheet name="ING. PROPIOS" sheetId="49" r:id="rId32"/>
    <sheet name="A1 Balanza de Comprobacion (2)" sheetId="45" r:id="rId33"/>
    <sheet name="NOTAS2" sheetId="39" state="hidden" r:id="rId34"/>
    <sheet name="Hoja1" sheetId="40" r:id="rId35"/>
    <sheet name="Hoja2" sheetId="48" r:id="rId36"/>
  </sheets>
  <externalReferences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xlnm._FilterDatabase" localSheetId="4" hidden="1">'EA (2)'!#REF!</definedName>
    <definedName name="_xlnm._FilterDatabase" localSheetId="5" hidden="1">EVHP!$A$2:$F$38</definedName>
    <definedName name="A" localSheetId="4">[1]ECABR!#REF!</definedName>
    <definedName name="A">[1]ECABR!#REF!</definedName>
    <definedName name="A_IMPRESIÓN_IM" localSheetId="32">#REF!</definedName>
    <definedName name="A_impresión_IM" localSheetId="4">[1]ECABR!#REF!</definedName>
    <definedName name="A_IMPRESIÓN_IM" localSheetId="1">#REF!</definedName>
    <definedName name="A_IMPRESIÓN_IM" localSheetId="31">#REF!</definedName>
    <definedName name="A_IMPRESIÓN_IM" localSheetId="23">#REF!</definedName>
    <definedName name="A_IMPRESIÓN_IM" localSheetId="33">#REF!</definedName>
    <definedName name="A_impresión_IM" localSheetId="0">Portada!$A$3:$K$39</definedName>
    <definedName name="A_IMPRESIÓN_IM" localSheetId="25">#REF!</definedName>
    <definedName name="A_IMPRESIÓN_IM">#REF!</definedName>
    <definedName name="abc" localSheetId="4">[2]TOTAL!#REF!</definedName>
    <definedName name="abc">[2]TOTAL!#REF!</definedName>
    <definedName name="Abr" localSheetId="4">#REF!</definedName>
    <definedName name="Abr" localSheetId="23">#REF!</definedName>
    <definedName name="Abr" localSheetId="25">#REF!</definedName>
    <definedName name="Abr">#REF!</definedName>
    <definedName name="_xlnm.Extract" localSheetId="4">[3]EGRESOS!#REF!</definedName>
    <definedName name="_xlnm.Extract">[3]EGRESOS!#REF!</definedName>
    <definedName name="_xlnm.Print_Area" localSheetId="32">'A1 Balanza de Comprobacion (2)'!$A$1:$F$371</definedName>
    <definedName name="_xlnm.Print_Area" localSheetId="26">Ayudas!$A$1:$H$31</definedName>
    <definedName name="_xlnm.Print_Area" localSheetId="29">'DET SUB ING 02'!$A$1:$K$64</definedName>
    <definedName name="_xlnm.Print_Area" localSheetId="3">EA!$A$1:$K$66</definedName>
    <definedName name="_xlnm.Print_Area" localSheetId="9">EAA!$A$1:$I$44</definedName>
    <definedName name="_xlnm.Print_Area" localSheetId="10">EADP!$A$1:$J$51</definedName>
    <definedName name="_xlnm.Print_Area" localSheetId="7">ECSF!$A$1:$K$62</definedName>
    <definedName name="_xlnm.Print_Area" localSheetId="6">EFE!$A$1:$Q$57</definedName>
    <definedName name="_xlnm.Print_Area" localSheetId="17">EN!$B$1:$I$40</definedName>
    <definedName name="_xlnm.Print_Area" localSheetId="2">ESF!$A$1:$L$73</definedName>
    <definedName name="_xlnm.Print_Area" localSheetId="5">EVHP!$A$1:$F$45</definedName>
    <definedName name="_xlnm.Print_Area" localSheetId="18">ID!$A$1:$D$43</definedName>
    <definedName name="_xlnm.Print_Area" localSheetId="31">'ING. PROPIOS'!$A$1:$E$57</definedName>
    <definedName name="_xlnm.Print_Area" localSheetId="19">IPF!$A$1:$F$44</definedName>
    <definedName name="_xlnm.Print_Area" localSheetId="23">NOTAS!$A$1:$F$490</definedName>
    <definedName name="_xlnm.Print_Area" localSheetId="33">NOTAS2!$A$1:$I$314</definedName>
    <definedName name="_xlnm.Print_Area" localSheetId="11">PC!$A$1:$D$33</definedName>
    <definedName name="_xlnm.Print_Area" localSheetId="0">Portada!$A$1:$I$39</definedName>
    <definedName name="_xlnm.Print_Area" localSheetId="25">'RBI2'!$A$1:$E$42</definedName>
    <definedName name="_xlnm.Print_Area" localSheetId="24">'RBM2'!$A$1:$E$42</definedName>
    <definedName name="_xlnm.Print_Area" localSheetId="27">'Rel Cta Banc'!$A$1:$C$31</definedName>
    <definedName name="B" localSheetId="4">[3]EGRESOS!#REF!</definedName>
    <definedName name="B">[3]EGRESOS!#REF!</definedName>
    <definedName name="BASE" localSheetId="4">#REF!</definedName>
    <definedName name="BASE">#REF!</definedName>
    <definedName name="_xlnm.Database" localSheetId="4">[4]REPORTO!#REF!</definedName>
    <definedName name="_xlnm.Database">[4]REPORTO!#REF!</definedName>
    <definedName name="cba" localSheetId="4">[2]TOTAL!#REF!</definedName>
    <definedName name="cba">[2]TOTAL!#REF!</definedName>
    <definedName name="dos" localSheetId="4">#REF!</definedName>
    <definedName name="dos" localSheetId="31">#REF!</definedName>
    <definedName name="dos" localSheetId="23">#REF!</definedName>
    <definedName name="dos" localSheetId="25">#REF!</definedName>
    <definedName name="dos">#REF!</definedName>
    <definedName name="ELOY" localSheetId="4">#REF!</definedName>
    <definedName name="ELOY">#REF!</definedName>
    <definedName name="Ene" localSheetId="4">#REF!</definedName>
    <definedName name="Ene" localSheetId="23">#REF!</definedName>
    <definedName name="Ene" localSheetId="25">#REF!</definedName>
    <definedName name="Ene">#REF!</definedName>
    <definedName name="Feb" localSheetId="4">#REF!</definedName>
    <definedName name="Feb" localSheetId="23">#REF!</definedName>
    <definedName name="Feb" localSheetId="25">#REF!</definedName>
    <definedName name="Feb">#REF!</definedName>
    <definedName name="Fecha" localSheetId="4">#REF!</definedName>
    <definedName name="Fecha">#REF!</definedName>
    <definedName name="HF">[5]T1705HF!$B$20:$B$20</definedName>
    <definedName name="ju" localSheetId="4">[4]REPORTO!#REF!</definedName>
    <definedName name="ju">[4]REPORTO!#REF!</definedName>
    <definedName name="Jul" localSheetId="4">#REF!</definedName>
    <definedName name="Jul" localSheetId="23">#REF!</definedName>
    <definedName name="Jul" localSheetId="25">#REF!</definedName>
    <definedName name="Jul">#REF!</definedName>
    <definedName name="Jun" localSheetId="4">#REF!</definedName>
    <definedName name="Jun" localSheetId="23">#REF!</definedName>
    <definedName name="Jun" localSheetId="25">#REF!</definedName>
    <definedName name="Jun">#REF!</definedName>
    <definedName name="mao" localSheetId="4">[1]ECABR!#REF!</definedName>
    <definedName name="mao">[1]ECABR!#REF!</definedName>
    <definedName name="Mar" localSheetId="4">#REF!</definedName>
    <definedName name="Mar" localSheetId="23">#REF!</definedName>
    <definedName name="Mar" localSheetId="25">#REF!</definedName>
    <definedName name="Mar">#REF!</definedName>
    <definedName name="May" localSheetId="4">#REF!</definedName>
    <definedName name="May" localSheetId="23">#REF!</definedName>
    <definedName name="May" localSheetId="25">#REF!</definedName>
    <definedName name="May">#REF!</definedName>
    <definedName name="N" localSheetId="4">#REF!</definedName>
    <definedName name="N">#REF!</definedName>
    <definedName name="REPORTO" localSheetId="4">#REF!</definedName>
    <definedName name="REPORTO">#REF!</definedName>
    <definedName name="TCAIE">[6]CH1902!$B$20:$B$20</definedName>
    <definedName name="TCFEEIS" localSheetId="4">#REF!</definedName>
    <definedName name="TCFEEIS">#REF!</definedName>
    <definedName name="_xlnm.Print_Titles" localSheetId="33">NOTAS2!$1:$7</definedName>
    <definedName name="Títulos_a_imprimir_IM" localSheetId="0">Portada!#REF!</definedName>
    <definedName name="TRASP" localSheetId="4">#REF!</definedName>
    <definedName name="TRASP">#REF!</definedName>
    <definedName name="U" localSheetId="4">#REF!</definedName>
    <definedName name="U">#REF!</definedName>
    <definedName name="UNO" localSheetId="4">#REF!</definedName>
    <definedName name="UNO" localSheetId="1">#REF!</definedName>
    <definedName name="UNO" localSheetId="31">#REF!</definedName>
    <definedName name="UNO" localSheetId="23">#REF!</definedName>
    <definedName name="UNO" localSheetId="33">#REF!</definedName>
    <definedName name="UNO" localSheetId="0">#REF!</definedName>
    <definedName name="UNO" localSheetId="25">#REF!</definedName>
    <definedName name="UNO">#REF!</definedName>
    <definedName name="x" localSheetId="4">#REF!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C460" i="53" l="1"/>
  <c r="B297" i="53"/>
  <c r="C297" i="53"/>
  <c r="B478" i="53" l="1"/>
  <c r="C478" i="53"/>
  <c r="D478" i="53"/>
  <c r="B204" i="53"/>
  <c r="B222" i="53"/>
  <c r="D304" i="53" l="1"/>
  <c r="D305" i="53"/>
  <c r="D306" i="53"/>
  <c r="D307" i="53"/>
  <c r="D308" i="53"/>
  <c r="D309" i="53"/>
  <c r="D310" i="53"/>
  <c r="D311" i="53"/>
  <c r="D312" i="53"/>
  <c r="D313" i="53"/>
  <c r="D314" i="53"/>
  <c r="D346" i="53" l="1"/>
  <c r="D320" i="53"/>
  <c r="D321" i="53"/>
  <c r="D322" i="53"/>
  <c r="D323" i="53"/>
  <c r="D324" i="53"/>
  <c r="D325" i="53"/>
  <c r="D326" i="53"/>
  <c r="D327" i="53"/>
  <c r="D328" i="53"/>
  <c r="D329" i="53"/>
  <c r="D330" i="53"/>
  <c r="D331" i="53"/>
  <c r="D332" i="53"/>
  <c r="D333" i="53"/>
  <c r="D334" i="53"/>
  <c r="D335" i="53"/>
  <c r="D336" i="53"/>
  <c r="D337" i="53"/>
  <c r="D338" i="53"/>
  <c r="D339" i="53"/>
  <c r="D340" i="53"/>
  <c r="D341" i="53"/>
  <c r="D342" i="53"/>
  <c r="D343" i="53"/>
  <c r="D344" i="53"/>
  <c r="D345" i="53"/>
  <c r="D347" i="53"/>
  <c r="D348" i="53"/>
  <c r="D349" i="53"/>
  <c r="B106" i="53"/>
  <c r="B75" i="53"/>
  <c r="B69" i="53"/>
  <c r="D27" i="49"/>
  <c r="E27" i="49" s="1"/>
  <c r="D28" i="49"/>
  <c r="E28" i="49" s="1"/>
  <c r="D29" i="49"/>
  <c r="E29" i="49" s="1"/>
  <c r="D30" i="49"/>
  <c r="E30" i="49" s="1"/>
  <c r="D31" i="49"/>
  <c r="E31" i="49" s="1"/>
  <c r="D32" i="49"/>
  <c r="E32" i="49" s="1"/>
  <c r="D33" i="49"/>
  <c r="E33" i="49" s="1"/>
  <c r="D34" i="49"/>
  <c r="E34" i="49" s="1"/>
  <c r="D35" i="49"/>
  <c r="E35" i="49" s="1"/>
  <c r="D36" i="49"/>
  <c r="E36" i="49" s="1"/>
  <c r="D37" i="49"/>
  <c r="E37" i="49" s="1"/>
  <c r="D38" i="49"/>
  <c r="E38" i="49" s="1"/>
  <c r="D39" i="49"/>
  <c r="E39" i="49" s="1"/>
  <c r="D40" i="49"/>
  <c r="D41" i="49"/>
  <c r="D42" i="49"/>
  <c r="P43" i="10"/>
  <c r="P35" i="10"/>
  <c r="P34" i="10"/>
  <c r="P29" i="10"/>
  <c r="P28" i="10" s="1"/>
  <c r="P40" i="10" s="1"/>
  <c r="P19" i="10"/>
  <c r="P14" i="10"/>
  <c r="P23" i="10" s="1"/>
  <c r="H27" i="10"/>
  <c r="H48" i="10" s="1"/>
  <c r="H14" i="10"/>
  <c r="J49" i="5"/>
  <c r="J41" i="5"/>
  <c r="J34" i="5"/>
  <c r="J29" i="5"/>
  <c r="J18" i="5"/>
  <c r="J13" i="5"/>
  <c r="E27" i="5"/>
  <c r="E23" i="5"/>
  <c r="E13" i="5"/>
  <c r="J56" i="1"/>
  <c r="J61" i="1" s="1"/>
  <c r="J48" i="1"/>
  <c r="J42" i="1"/>
  <c r="J36" i="1"/>
  <c r="J38" i="1" s="1"/>
  <c r="J25" i="1"/>
  <c r="E39" i="1"/>
  <c r="E24" i="1"/>
  <c r="E41" i="1" s="1"/>
  <c r="J63" i="1" l="1"/>
  <c r="E34" i="5"/>
  <c r="J52" i="5"/>
  <c r="B315" i="53"/>
  <c r="C315" i="53"/>
  <c r="J54" i="5" l="1"/>
  <c r="B385" i="53"/>
  <c r="C385" i="53"/>
  <c r="D385" i="53"/>
  <c r="B150" i="53" l="1"/>
  <c r="B170" i="53" s="1"/>
  <c r="D109" i="53" l="1"/>
  <c r="D110" i="53"/>
  <c r="D111" i="53"/>
  <c r="D112" i="53"/>
  <c r="D113" i="53"/>
  <c r="D114" i="53"/>
  <c r="D115" i="53"/>
  <c r="D116" i="53"/>
  <c r="D117" i="53"/>
  <c r="D118" i="53"/>
  <c r="D119" i="53"/>
  <c r="D120" i="53"/>
  <c r="D121" i="53"/>
  <c r="D122" i="53"/>
  <c r="D123" i="53"/>
  <c r="D124" i="53"/>
  <c r="D125" i="53"/>
  <c r="D107" i="53"/>
  <c r="O43" i="10"/>
  <c r="D453" i="53" l="1"/>
  <c r="B49" i="54"/>
  <c r="B29" i="54"/>
  <c r="B25" i="54"/>
  <c r="B15" i="54"/>
  <c r="B12" i="54"/>
  <c r="B4" i="54"/>
  <c r="C59" i="54" l="1"/>
  <c r="C22" i="54"/>
  <c r="B59" i="54"/>
  <c r="B22" i="54"/>
  <c r="B61" i="54" s="1"/>
  <c r="C61" i="54" l="1"/>
  <c r="K22" i="43"/>
  <c r="J22" i="43"/>
  <c r="K25" i="43" l="1"/>
  <c r="J25" i="43"/>
  <c r="I25" i="1" l="1"/>
  <c r="H11" i="42" l="1"/>
  <c r="B394" i="53" l="1"/>
  <c r="D74" i="53" l="1"/>
  <c r="D73" i="53"/>
  <c r="D92" i="53" l="1"/>
  <c r="D22" i="49" l="1"/>
  <c r="E22" i="49" s="1"/>
  <c r="G35" i="42" l="1"/>
  <c r="F35" i="42"/>
  <c r="D433" i="53" l="1"/>
  <c r="D420" i="53"/>
  <c r="D413" i="53"/>
  <c r="C394" i="53"/>
  <c r="C403" i="53" s="1"/>
  <c r="B392" i="53"/>
  <c r="C350" i="53"/>
  <c r="B350" i="53"/>
  <c r="D319" i="53"/>
  <c r="B236" i="53"/>
  <c r="B241" i="53" s="1"/>
  <c r="B197" i="53"/>
  <c r="B189" i="53"/>
  <c r="B183" i="53"/>
  <c r="B176" i="53"/>
  <c r="E170" i="53"/>
  <c r="D170" i="53"/>
  <c r="C170" i="53"/>
  <c r="B145" i="53"/>
  <c r="B139" i="53"/>
  <c r="D134" i="53"/>
  <c r="C134" i="53"/>
  <c r="B134" i="53"/>
  <c r="D108" i="53"/>
  <c r="C106" i="53"/>
  <c r="D105" i="53"/>
  <c r="D104" i="53"/>
  <c r="D103" i="53"/>
  <c r="D102" i="53"/>
  <c r="D101" i="53"/>
  <c r="D100" i="53"/>
  <c r="D99" i="53"/>
  <c r="D98" i="53"/>
  <c r="D97" i="53"/>
  <c r="D96" i="53"/>
  <c r="D95" i="53"/>
  <c r="D94" i="53"/>
  <c r="D93" i="53"/>
  <c r="D91" i="53"/>
  <c r="D90" i="53"/>
  <c r="D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C75" i="53"/>
  <c r="D72" i="53"/>
  <c r="D71" i="53"/>
  <c r="D70" i="53"/>
  <c r="C69" i="53"/>
  <c r="B63" i="53"/>
  <c r="B58" i="53"/>
  <c r="B52" i="53"/>
  <c r="E44" i="53"/>
  <c r="D44" i="53"/>
  <c r="C44" i="53"/>
  <c r="B42" i="53"/>
  <c r="B36" i="53"/>
  <c r="D32" i="53"/>
  <c r="C32" i="53"/>
  <c r="B32" i="53"/>
  <c r="D21" i="53"/>
  <c r="B21" i="53"/>
  <c r="G28" i="8"/>
  <c r="H28" i="8" s="1"/>
  <c r="D75" i="53" l="1"/>
  <c r="B44" i="53"/>
  <c r="C126" i="53"/>
  <c r="D106" i="53"/>
  <c r="B403" i="53"/>
  <c r="D426" i="53"/>
  <c r="B126" i="53"/>
  <c r="D69" i="53"/>
  <c r="D315" i="53"/>
  <c r="D462" i="53"/>
  <c r="D350" i="53"/>
  <c r="B232" i="53"/>
  <c r="D126" i="53" l="1"/>
  <c r="D25" i="49"/>
  <c r="E25" i="49" s="1"/>
  <c r="E42" i="49" l="1"/>
  <c r="G31" i="8"/>
  <c r="E41" i="49" l="1"/>
  <c r="D21" i="49"/>
  <c r="E21" i="49" s="1"/>
  <c r="D17" i="49" l="1"/>
  <c r="D18" i="49"/>
  <c r="D19" i="49"/>
  <c r="D20" i="49"/>
  <c r="D23" i="49"/>
  <c r="D24" i="49"/>
  <c r="D26" i="49"/>
  <c r="B4" i="50"/>
  <c r="F29" i="50"/>
  <c r="D9" i="50"/>
  <c r="I36" i="2" l="1"/>
  <c r="F24" i="50"/>
  <c r="H31" i="8" l="1"/>
  <c r="F30" i="50" l="1"/>
  <c r="F31" i="50"/>
  <c r="F32" i="50"/>
  <c r="D27" i="50"/>
  <c r="H22" i="47" l="1"/>
  <c r="H19" i="42" l="1"/>
  <c r="F28" i="50"/>
  <c r="C22" i="50"/>
  <c r="D22" i="50"/>
  <c r="E22" i="50"/>
  <c r="F23" i="50"/>
  <c r="F22" i="50" s="1"/>
  <c r="F11" i="50"/>
  <c r="F12" i="50"/>
  <c r="F13" i="50"/>
  <c r="F14" i="50"/>
  <c r="F10" i="50"/>
  <c r="C27" i="50"/>
  <c r="D20" i="50"/>
  <c r="E20" i="50"/>
  <c r="E38" i="50" s="1"/>
  <c r="B20" i="50"/>
  <c r="C9" i="50"/>
  <c r="C20" i="50" s="1"/>
  <c r="B22" i="50"/>
  <c r="D38" i="50" l="1"/>
  <c r="F9" i="50"/>
  <c r="B38" i="50"/>
  <c r="F27" i="50"/>
  <c r="C38" i="50"/>
  <c r="F7" i="50"/>
  <c r="F6" i="50"/>
  <c r="F5" i="50"/>
  <c r="F4" i="50" s="1"/>
  <c r="E40" i="49" l="1"/>
  <c r="E26" i="49"/>
  <c r="E24" i="49"/>
  <c r="E23" i="49"/>
  <c r="E20" i="49"/>
  <c r="E19" i="49"/>
  <c r="E18" i="49"/>
  <c r="E17" i="49"/>
  <c r="E16" i="49" l="1"/>
  <c r="E43" i="49" s="1"/>
  <c r="I13" i="5"/>
  <c r="J29" i="43" l="1"/>
  <c r="G29" i="8" l="1"/>
  <c r="H29" i="8" s="1"/>
  <c r="I18" i="5" l="1"/>
  <c r="I29" i="5"/>
  <c r="G16" i="8" l="1"/>
  <c r="H16" i="8" s="1"/>
  <c r="G17" i="8"/>
  <c r="H17" i="8" s="1"/>
  <c r="G18" i="8"/>
  <c r="H18" i="8" s="1"/>
  <c r="G22" i="8"/>
  <c r="H22" i="8" s="1"/>
  <c r="H125" i="39" l="1"/>
  <c r="H88" i="39"/>
  <c r="I42" i="1" l="1"/>
  <c r="G200" i="39" l="1"/>
  <c r="G198" i="39"/>
  <c r="G197" i="39"/>
  <c r="G196" i="39"/>
  <c r="H159" i="39" l="1"/>
  <c r="H267" i="39" l="1"/>
  <c r="H136" i="39"/>
  <c r="G19" i="8" l="1"/>
  <c r="H19" i="8" s="1"/>
  <c r="H229" i="39" l="1"/>
  <c r="H193" i="39"/>
  <c r="G203" i="39"/>
  <c r="F203" i="39"/>
  <c r="H144" i="39"/>
  <c r="M29" i="43" l="1"/>
  <c r="L29" i="43"/>
  <c r="I29" i="43"/>
  <c r="H29" i="43"/>
  <c r="G29" i="43"/>
  <c r="F29" i="43"/>
  <c r="E29" i="43"/>
  <c r="D29" i="43"/>
  <c r="C29" i="43"/>
  <c r="B29" i="43"/>
  <c r="G49" i="42"/>
  <c r="F49" i="42"/>
  <c r="D49" i="42"/>
  <c r="C49" i="42"/>
  <c r="J48" i="42"/>
  <c r="K48" i="42" s="1"/>
  <c r="H48" i="42"/>
  <c r="E48" i="42"/>
  <c r="J47" i="42"/>
  <c r="K47" i="42" s="1"/>
  <c r="H47" i="42"/>
  <c r="E47" i="42"/>
  <c r="J46" i="42"/>
  <c r="H46" i="42"/>
  <c r="E46" i="42"/>
  <c r="I44" i="42"/>
  <c r="I49" i="42" s="1"/>
  <c r="I50" i="42" s="1"/>
  <c r="G44" i="42"/>
  <c r="D44" i="42"/>
  <c r="C44" i="42"/>
  <c r="E43" i="42"/>
  <c r="H43" i="42" s="1"/>
  <c r="J42" i="42"/>
  <c r="E42" i="42"/>
  <c r="J41" i="42"/>
  <c r="E41" i="42"/>
  <c r="J40" i="42"/>
  <c r="E40" i="42"/>
  <c r="K35" i="42"/>
  <c r="J35" i="42"/>
  <c r="I35" i="42"/>
  <c r="D35" i="42"/>
  <c r="C35" i="42"/>
  <c r="H33" i="42"/>
  <c r="E33" i="42"/>
  <c r="H31" i="42"/>
  <c r="E31" i="42"/>
  <c r="H29" i="42"/>
  <c r="E29" i="42"/>
  <c r="H27" i="42"/>
  <c r="E27" i="42"/>
  <c r="H25" i="42"/>
  <c r="E25" i="42"/>
  <c r="H23" i="42"/>
  <c r="E23" i="42"/>
  <c r="H21" i="42"/>
  <c r="E21" i="42"/>
  <c r="E19" i="42"/>
  <c r="H17" i="42"/>
  <c r="E17" i="42"/>
  <c r="H15" i="42"/>
  <c r="E15" i="42"/>
  <c r="H13" i="42"/>
  <c r="E13" i="42"/>
  <c r="E11" i="42"/>
  <c r="D50" i="42" l="1"/>
  <c r="E35" i="42"/>
  <c r="H35" i="42"/>
  <c r="C50" i="42"/>
  <c r="E49" i="42"/>
  <c r="H49" i="42"/>
  <c r="J44" i="42"/>
  <c r="G50" i="42"/>
  <c r="J49" i="42"/>
  <c r="E44" i="42"/>
  <c r="H42" i="42"/>
  <c r="K42" i="42" s="1"/>
  <c r="H41" i="42"/>
  <c r="K41" i="42" s="1"/>
  <c r="H40" i="42"/>
  <c r="K43" i="42"/>
  <c r="K29" i="43"/>
  <c r="K46" i="42"/>
  <c r="K49" i="42" s="1"/>
  <c r="J50" i="42" l="1"/>
  <c r="E50" i="42"/>
  <c r="F44" i="42"/>
  <c r="F50" i="42" s="1"/>
  <c r="K40" i="42" l="1"/>
  <c r="K44" i="42" s="1"/>
  <c r="K50" i="42" s="1"/>
  <c r="H44" i="42"/>
  <c r="H50" i="42" s="1"/>
  <c r="H288" i="39"/>
  <c r="H280" i="39"/>
  <c r="H251" i="39"/>
  <c r="H222" i="39"/>
  <c r="H216" i="39"/>
  <c r="H207" i="39"/>
  <c r="H201" i="39"/>
  <c r="H200" i="39"/>
  <c r="H199" i="39"/>
  <c r="H198" i="39"/>
  <c r="H197" i="39"/>
  <c r="H196" i="39"/>
  <c r="H195" i="39"/>
  <c r="H194" i="39"/>
  <c r="H175" i="39"/>
  <c r="H165" i="39"/>
  <c r="J159" i="39" s="1"/>
  <c r="J125" i="39"/>
  <c r="J127" i="39" s="1"/>
  <c r="J207" i="39" l="1"/>
  <c r="H203" i="39"/>
  <c r="G22" i="13"/>
  <c r="I22" i="13"/>
  <c r="I17" i="14"/>
  <c r="G17" i="14"/>
  <c r="I37" i="15"/>
  <c r="G37" i="15"/>
  <c r="I11" i="16"/>
  <c r="I47" i="16" s="1"/>
  <c r="G11" i="16"/>
  <c r="G47" i="16"/>
  <c r="J11" i="19"/>
  <c r="J41" i="19" s="1"/>
  <c r="H11" i="19"/>
  <c r="H41" i="19"/>
  <c r="P13" i="34"/>
  <c r="H11" i="34"/>
  <c r="Q39" i="34"/>
  <c r="P39" i="34"/>
  <c r="Q38" i="34"/>
  <c r="P38" i="34"/>
  <c r="Q37" i="34"/>
  <c r="P37" i="34"/>
  <c r="Q36" i="34"/>
  <c r="P36" i="34"/>
  <c r="Q34" i="34"/>
  <c r="P34" i="34"/>
  <c r="Q33" i="34"/>
  <c r="P33" i="34"/>
  <c r="Q32" i="34"/>
  <c r="P32" i="34"/>
  <c r="Q31" i="34"/>
  <c r="P31" i="34"/>
  <c r="Q29" i="34"/>
  <c r="P29" i="34"/>
  <c r="Q28" i="34"/>
  <c r="P28" i="34"/>
  <c r="Q26" i="34"/>
  <c r="P26" i="34"/>
  <c r="Q25" i="34"/>
  <c r="P25" i="34"/>
  <c r="Q24" i="34"/>
  <c r="P24" i="34"/>
  <c r="Q22" i="34"/>
  <c r="P22" i="34"/>
  <c r="Q21" i="34"/>
  <c r="P21" i="34"/>
  <c r="Q20" i="34"/>
  <c r="P20" i="34"/>
  <c r="Q19" i="34"/>
  <c r="P19" i="34"/>
  <c r="Q18" i="34"/>
  <c r="P18" i="34"/>
  <c r="Q17" i="34"/>
  <c r="P17" i="34"/>
  <c r="Q16" i="34"/>
  <c r="P16" i="34"/>
  <c r="Q15" i="34"/>
  <c r="P15" i="34"/>
  <c r="Q13" i="34"/>
  <c r="P12" i="34"/>
  <c r="H17" i="14"/>
  <c r="J17" i="14"/>
  <c r="D22" i="13"/>
  <c r="E22" i="13"/>
  <c r="H22" i="13"/>
  <c r="J22" i="13"/>
  <c r="H41" i="35" l="1"/>
  <c r="G41" i="35"/>
  <c r="E41" i="35"/>
  <c r="J12" i="34"/>
  <c r="J11" i="34" s="1"/>
  <c r="I11" i="34"/>
  <c r="K11" i="34"/>
  <c r="L11" i="34"/>
  <c r="M11" i="34"/>
  <c r="N11" i="34"/>
  <c r="F11" i="19"/>
  <c r="I11" i="19"/>
  <c r="K11" i="19"/>
  <c r="E11" i="19"/>
  <c r="G12" i="19"/>
  <c r="L12" i="19" s="1"/>
  <c r="E11" i="16"/>
  <c r="H11" i="16"/>
  <c r="J11" i="16"/>
  <c r="D11" i="16"/>
  <c r="F12" i="16"/>
  <c r="F11" i="15"/>
  <c r="K11" i="15" s="1"/>
  <c r="F11" i="14"/>
  <c r="K20" i="13"/>
  <c r="F19" i="13"/>
  <c r="K19" i="13" s="1"/>
  <c r="F18" i="13"/>
  <c r="K18" i="13" s="1"/>
  <c r="F17" i="13"/>
  <c r="K17" i="13" s="1"/>
  <c r="F16" i="13"/>
  <c r="K16" i="13" s="1"/>
  <c r="F15" i="13"/>
  <c r="K15" i="13" s="1"/>
  <c r="F14" i="13"/>
  <c r="K14" i="13" s="1"/>
  <c r="F13" i="13"/>
  <c r="K13" i="13" s="1"/>
  <c r="F12" i="13"/>
  <c r="J11" i="12"/>
  <c r="J14" i="12"/>
  <c r="G14" i="12"/>
  <c r="O39" i="34"/>
  <c r="O38" i="34"/>
  <c r="O37" i="34"/>
  <c r="O36" i="34"/>
  <c r="N35" i="34"/>
  <c r="L35" i="34"/>
  <c r="G35" i="34"/>
  <c r="E35" i="34"/>
  <c r="O34" i="34"/>
  <c r="O33" i="34"/>
  <c r="O32" i="34"/>
  <c r="O31" i="34"/>
  <c r="N30" i="34"/>
  <c r="L30" i="34"/>
  <c r="G30" i="34"/>
  <c r="E30" i="34"/>
  <c r="O29" i="34"/>
  <c r="O28" i="34"/>
  <c r="N27" i="34"/>
  <c r="L27" i="34"/>
  <c r="G27" i="34"/>
  <c r="E27" i="34"/>
  <c r="O26" i="34"/>
  <c r="O25" i="34"/>
  <c r="O24" i="34"/>
  <c r="N23" i="34"/>
  <c r="L23" i="34"/>
  <c r="G23" i="34"/>
  <c r="E23" i="34"/>
  <c r="O22" i="34"/>
  <c r="O21" i="34"/>
  <c r="O20" i="34"/>
  <c r="O19" i="34"/>
  <c r="O18" i="34"/>
  <c r="O17" i="34"/>
  <c r="O16" i="34"/>
  <c r="O15" i="34"/>
  <c r="N14" i="34"/>
  <c r="L14" i="34"/>
  <c r="G14" i="34"/>
  <c r="E14" i="34"/>
  <c r="O13" i="34"/>
  <c r="G11" i="34"/>
  <c r="Q11" i="34" l="1"/>
  <c r="O14" i="34"/>
  <c r="P14" i="34"/>
  <c r="Q14" i="34"/>
  <c r="O23" i="34"/>
  <c r="Q23" i="34"/>
  <c r="P23" i="34"/>
  <c r="O12" i="34"/>
  <c r="O11" i="34" s="1"/>
  <c r="Q12" i="34"/>
  <c r="O30" i="34"/>
  <c r="P30" i="34"/>
  <c r="Q30" i="34"/>
  <c r="O35" i="34"/>
  <c r="Q35" i="34"/>
  <c r="P35" i="34"/>
  <c r="P11" i="34"/>
  <c r="O27" i="34"/>
  <c r="Q27" i="34"/>
  <c r="P27" i="34"/>
  <c r="G11" i="19"/>
  <c r="G41" i="19" s="1"/>
  <c r="K12" i="16"/>
  <c r="K11" i="14"/>
  <c r="F22" i="13"/>
  <c r="F19" i="27"/>
  <c r="E29" i="29"/>
  <c r="E33" i="29" s="1"/>
  <c r="D29" i="29"/>
  <c r="D33" i="29" s="1"/>
  <c r="C29" i="29"/>
  <c r="C33" i="29" s="1"/>
  <c r="E14" i="29"/>
  <c r="D14" i="29"/>
  <c r="C14" i="29"/>
  <c r="E13" i="29"/>
  <c r="D13" i="29"/>
  <c r="C13" i="29"/>
  <c r="E12" i="29"/>
  <c r="D12" i="29"/>
  <c r="C12" i="29"/>
  <c r="D34" i="28"/>
  <c r="C34" i="28"/>
  <c r="D19" i="28"/>
  <c r="C19" i="28"/>
  <c r="F31" i="27"/>
  <c r="D31" i="27"/>
  <c r="H30" i="27"/>
  <c r="H29" i="27"/>
  <c r="H28" i="27"/>
  <c r="H27" i="27"/>
  <c r="H26" i="27"/>
  <c r="H25" i="27"/>
  <c r="H24" i="27"/>
  <c r="H23" i="27"/>
  <c r="D19" i="27"/>
  <c r="H18" i="27"/>
  <c r="H17" i="27"/>
  <c r="H16" i="27"/>
  <c r="H15" i="27"/>
  <c r="H14" i="27"/>
  <c r="H13" i="27"/>
  <c r="H12" i="27"/>
  <c r="H11" i="27"/>
  <c r="H10" i="27"/>
  <c r="C36" i="28" l="1"/>
  <c r="D36" i="28"/>
  <c r="D33" i="27"/>
  <c r="C11" i="29"/>
  <c r="C17" i="29" s="1"/>
  <c r="C21" i="29" s="1"/>
  <c r="C25" i="29" s="1"/>
  <c r="E11" i="29"/>
  <c r="E17" i="29" s="1"/>
  <c r="E21" i="29" s="1"/>
  <c r="E25" i="29" s="1"/>
  <c r="D11" i="29"/>
  <c r="D17" i="29" s="1"/>
  <c r="D21" i="29" s="1"/>
  <c r="D25" i="29" s="1"/>
  <c r="F33" i="27"/>
  <c r="H31" i="27"/>
  <c r="H19" i="27"/>
  <c r="H33" i="27" l="1"/>
  <c r="F29" i="16"/>
  <c r="F28" i="16"/>
  <c r="F27" i="16"/>
  <c r="F26" i="16"/>
  <c r="F25" i="16"/>
  <c r="F24" i="16"/>
  <c r="F23" i="16"/>
  <c r="F22" i="16"/>
  <c r="F20" i="16"/>
  <c r="F19" i="16"/>
  <c r="F18" i="16"/>
  <c r="F17" i="16"/>
  <c r="F16" i="16"/>
  <c r="F15" i="16"/>
  <c r="F14" i="16"/>
  <c r="F13" i="16"/>
  <c r="F11" i="16" l="1"/>
  <c r="E16" i="15"/>
  <c r="F29" i="15"/>
  <c r="K29" i="15" s="1"/>
  <c r="F26" i="15"/>
  <c r="K26" i="15" s="1"/>
  <c r="F25" i="15"/>
  <c r="K25" i="15" s="1"/>
  <c r="F24" i="15"/>
  <c r="K24" i="15" s="1"/>
  <c r="F23" i="15"/>
  <c r="K23" i="15" s="1"/>
  <c r="D39" i="1"/>
  <c r="E32" i="16"/>
  <c r="K41" i="15"/>
  <c r="J41" i="15"/>
  <c r="H41" i="15"/>
  <c r="F41" i="15"/>
  <c r="E41" i="15"/>
  <c r="D41" i="15"/>
  <c r="J12" i="15"/>
  <c r="E12" i="15"/>
  <c r="F15" i="15"/>
  <c r="K15" i="15" s="1"/>
  <c r="D12" i="15"/>
  <c r="E13" i="14"/>
  <c r="E17" i="14" s="1"/>
  <c r="E35" i="19" l="1"/>
  <c r="E30" i="19"/>
  <c r="E27" i="19"/>
  <c r="E23" i="19"/>
  <c r="L39" i="19"/>
  <c r="L38" i="19"/>
  <c r="L37" i="19"/>
  <c r="L36" i="19"/>
  <c r="L34" i="19"/>
  <c r="L33" i="19"/>
  <c r="L32" i="19"/>
  <c r="L31" i="19"/>
  <c r="L29" i="19"/>
  <c r="L28" i="19"/>
  <c r="L26" i="19"/>
  <c r="L25" i="19"/>
  <c r="L24" i="19"/>
  <c r="L22" i="19"/>
  <c r="L21" i="19"/>
  <c r="L20" i="19"/>
  <c r="L19" i="19"/>
  <c r="L18" i="19"/>
  <c r="L17" i="19"/>
  <c r="L16" i="19"/>
  <c r="L15" i="19"/>
  <c r="K14" i="19"/>
  <c r="K41" i="19" s="1"/>
  <c r="I14" i="19"/>
  <c r="I41" i="19" s="1"/>
  <c r="F14" i="19"/>
  <c r="F41" i="19" s="1"/>
  <c r="E14" i="19"/>
  <c r="L13" i="19"/>
  <c r="L11" i="19" s="1"/>
  <c r="F45" i="16"/>
  <c r="K45" i="16" s="1"/>
  <c r="F44" i="16"/>
  <c r="K44" i="16" s="1"/>
  <c r="F43" i="16"/>
  <c r="K43" i="16" s="1"/>
  <c r="F42" i="16"/>
  <c r="K42" i="16" s="1"/>
  <c r="J41" i="16"/>
  <c r="H41" i="16"/>
  <c r="E41" i="16"/>
  <c r="D41" i="16"/>
  <c r="F39" i="16"/>
  <c r="K39" i="16" s="1"/>
  <c r="F38" i="16"/>
  <c r="K38" i="16" s="1"/>
  <c r="F37" i="16"/>
  <c r="K37" i="16" s="1"/>
  <c r="F36" i="16"/>
  <c r="K36" i="16" s="1"/>
  <c r="F35" i="16"/>
  <c r="K35" i="16" s="1"/>
  <c r="F34" i="16"/>
  <c r="K34" i="16" s="1"/>
  <c r="F33" i="16"/>
  <c r="K33" i="16" s="1"/>
  <c r="F32" i="16"/>
  <c r="K32" i="16" s="1"/>
  <c r="F31" i="16"/>
  <c r="K31" i="16" s="1"/>
  <c r="J30" i="16"/>
  <c r="H30" i="16"/>
  <c r="E30" i="16"/>
  <c r="D30" i="16"/>
  <c r="K28" i="16"/>
  <c r="K27" i="16"/>
  <c r="K26" i="16"/>
  <c r="K25" i="16"/>
  <c r="K24" i="16"/>
  <c r="K23" i="16"/>
  <c r="K22" i="16"/>
  <c r="J21" i="16"/>
  <c r="H21" i="16"/>
  <c r="E21" i="16"/>
  <c r="D21" i="16"/>
  <c r="K19" i="16"/>
  <c r="K18" i="16"/>
  <c r="K17" i="16"/>
  <c r="K16" i="16"/>
  <c r="K14" i="16"/>
  <c r="K13" i="16"/>
  <c r="J32" i="15"/>
  <c r="H32" i="15"/>
  <c r="E32" i="15"/>
  <c r="D32" i="15"/>
  <c r="J30" i="15"/>
  <c r="H30" i="15"/>
  <c r="E30" i="15"/>
  <c r="D30" i="15"/>
  <c r="F30" i="15" s="1"/>
  <c r="J16" i="15"/>
  <c r="H16" i="15"/>
  <c r="D16" i="15"/>
  <c r="F36" i="15"/>
  <c r="K36" i="15" s="1"/>
  <c r="F35" i="15"/>
  <c r="K35" i="15" s="1"/>
  <c r="F34" i="15"/>
  <c r="K34" i="15" s="1"/>
  <c r="F33" i="15"/>
  <c r="K33" i="15" s="1"/>
  <c r="F31" i="15"/>
  <c r="K31" i="15" s="1"/>
  <c r="F28" i="15"/>
  <c r="K28" i="15" s="1"/>
  <c r="F27" i="15"/>
  <c r="K27" i="15" s="1"/>
  <c r="F22" i="15"/>
  <c r="K22" i="15" s="1"/>
  <c r="F21" i="15"/>
  <c r="K21" i="15" s="1"/>
  <c r="F20" i="15"/>
  <c r="K20" i="15" s="1"/>
  <c r="F19" i="15"/>
  <c r="K19" i="15" s="1"/>
  <c r="F18" i="15"/>
  <c r="K18" i="15" s="1"/>
  <c r="F17" i="15"/>
  <c r="K17" i="15" s="1"/>
  <c r="F14" i="15"/>
  <c r="K14" i="15" s="1"/>
  <c r="F13" i="15"/>
  <c r="K13" i="15" s="1"/>
  <c r="H12" i="15"/>
  <c r="J10" i="15"/>
  <c r="H10" i="15"/>
  <c r="E10" i="15"/>
  <c r="D10" i="15"/>
  <c r="F15" i="14"/>
  <c r="K15" i="14" s="1"/>
  <c r="F13" i="14"/>
  <c r="D17" i="14"/>
  <c r="K12" i="13"/>
  <c r="K22" i="13" s="1"/>
  <c r="J40" i="12"/>
  <c r="J38" i="12"/>
  <c r="J37" i="12"/>
  <c r="J36" i="12"/>
  <c r="G37" i="12"/>
  <c r="G38" i="12"/>
  <c r="G40" i="12"/>
  <c r="G36" i="12"/>
  <c r="H39" i="12"/>
  <c r="F39" i="12"/>
  <c r="E39" i="12"/>
  <c r="J13" i="12"/>
  <c r="J12" i="12"/>
  <c r="G13" i="12"/>
  <c r="G12" i="12"/>
  <c r="G11" i="12"/>
  <c r="E37" i="15" l="1"/>
  <c r="L14" i="19"/>
  <c r="J37" i="15"/>
  <c r="K30" i="15"/>
  <c r="E41" i="19"/>
  <c r="E47" i="16"/>
  <c r="J47" i="16"/>
  <c r="J49" i="16" s="1"/>
  <c r="F21" i="16"/>
  <c r="K21" i="16" s="1"/>
  <c r="H47" i="16"/>
  <c r="H49" i="16" s="1"/>
  <c r="H37" i="15"/>
  <c r="K13" i="14"/>
  <c r="K17" i="14" s="1"/>
  <c r="F17" i="14"/>
  <c r="D47" i="16"/>
  <c r="F41" i="16"/>
  <c r="K41" i="16" s="1"/>
  <c r="L35" i="19"/>
  <c r="F28" i="12"/>
  <c r="E35" i="12"/>
  <c r="F35" i="12"/>
  <c r="H20" i="14"/>
  <c r="H56" i="12"/>
  <c r="D37" i="15"/>
  <c r="D20" i="14"/>
  <c r="J20" i="14"/>
  <c r="F30" i="16"/>
  <c r="K30" i="16" s="1"/>
  <c r="F12" i="15"/>
  <c r="K12" i="15" s="1"/>
  <c r="F32" i="15"/>
  <c r="K32" i="15" s="1"/>
  <c r="F16" i="15"/>
  <c r="K16" i="15" s="1"/>
  <c r="F10" i="15"/>
  <c r="E20" i="14"/>
  <c r="I35" i="12"/>
  <c r="I56" i="12"/>
  <c r="F56" i="12"/>
  <c r="H28" i="12"/>
  <c r="J39" i="12"/>
  <c r="J35" i="12" s="1"/>
  <c r="H35" i="12"/>
  <c r="G39" i="12"/>
  <c r="L23" i="19"/>
  <c r="I28" i="12"/>
  <c r="E56" i="12"/>
  <c r="K15" i="16"/>
  <c r="K11" i="16" s="1"/>
  <c r="L30" i="19"/>
  <c r="L27" i="19"/>
  <c r="E28" i="12"/>
  <c r="I27" i="2"/>
  <c r="E148" i="3" s="1"/>
  <c r="D34" i="8"/>
  <c r="G34" i="8" s="1"/>
  <c r="H34" i="8" s="1"/>
  <c r="D33" i="8"/>
  <c r="G33" i="8" s="1"/>
  <c r="H33" i="8" s="1"/>
  <c r="D32" i="8"/>
  <c r="G32" i="8" s="1"/>
  <c r="H32" i="8" s="1"/>
  <c r="G30" i="8"/>
  <c r="H30" i="8" s="1"/>
  <c r="G27" i="8"/>
  <c r="H27" i="8" s="1"/>
  <c r="D26" i="8"/>
  <c r="G26" i="8" s="1"/>
  <c r="H26" i="8" s="1"/>
  <c r="D20" i="8"/>
  <c r="G20" i="8" s="1"/>
  <c r="H20" i="8" s="1"/>
  <c r="D21" i="8"/>
  <c r="G21" i="8" s="1"/>
  <c r="H21" i="8" s="1"/>
  <c r="K16" i="8"/>
  <c r="O35" i="10"/>
  <c r="O34" i="10" s="1"/>
  <c r="O29" i="10"/>
  <c r="O28" i="10" s="1"/>
  <c r="G27" i="10"/>
  <c r="O19" i="10"/>
  <c r="O14" i="10"/>
  <c r="G14" i="10"/>
  <c r="I33" i="9"/>
  <c r="H33" i="9"/>
  <c r="I28" i="9"/>
  <c r="H28" i="9"/>
  <c r="I19" i="9"/>
  <c r="H19" i="9"/>
  <c r="I14" i="9"/>
  <c r="H14" i="9"/>
  <c r="F24" i="8"/>
  <c r="E24" i="8"/>
  <c r="F14" i="8"/>
  <c r="E14" i="8"/>
  <c r="I49" i="5"/>
  <c r="I41" i="5"/>
  <c r="I34" i="5"/>
  <c r="D27" i="5"/>
  <c r="D23" i="5"/>
  <c r="D13" i="5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3" i="2"/>
  <c r="J53" i="2" s="1"/>
  <c r="E217" i="3" s="1"/>
  <c r="I52" i="2"/>
  <c r="E166" i="3" s="1"/>
  <c r="E161" i="3"/>
  <c r="I46" i="2"/>
  <c r="E162" i="3" s="1"/>
  <c r="E213" i="3"/>
  <c r="I48" i="2"/>
  <c r="E214" i="3" s="1"/>
  <c r="E207" i="3"/>
  <c r="I40" i="2"/>
  <c r="J40" i="2" s="1"/>
  <c r="E208" i="3" s="1"/>
  <c r="E156" i="3"/>
  <c r="I28" i="2"/>
  <c r="J28" i="2" s="1"/>
  <c r="E199" i="3" s="1"/>
  <c r="I29" i="2"/>
  <c r="E150" i="3" s="1"/>
  <c r="I30" i="2"/>
  <c r="J30" i="2" s="1"/>
  <c r="E201" i="3" s="1"/>
  <c r="I31" i="2"/>
  <c r="J31" i="2" s="1"/>
  <c r="E202" i="3" s="1"/>
  <c r="I32" i="2"/>
  <c r="J32" i="2" s="1"/>
  <c r="E203" i="3" s="1"/>
  <c r="I17" i="2"/>
  <c r="E190" i="3" s="1"/>
  <c r="I18" i="2"/>
  <c r="E191" i="3" s="1"/>
  <c r="I19" i="2"/>
  <c r="E142" i="3" s="1"/>
  <c r="I20" i="2"/>
  <c r="J20" i="2" s="1"/>
  <c r="E193" i="3" s="1"/>
  <c r="E194" i="3"/>
  <c r="E195" i="3"/>
  <c r="E146" i="3"/>
  <c r="D27" i="2"/>
  <c r="E27" i="2" s="1"/>
  <c r="E179" i="3" s="1"/>
  <c r="D28" i="2"/>
  <c r="E130" i="3" s="1"/>
  <c r="D30" i="2"/>
  <c r="E30" i="2" s="1"/>
  <c r="E182" i="3" s="1"/>
  <c r="E133" i="3"/>
  <c r="D32" i="2"/>
  <c r="E32" i="2" s="1"/>
  <c r="E184" i="3" s="1"/>
  <c r="D33" i="2"/>
  <c r="E135" i="3" s="1"/>
  <c r="D34" i="2"/>
  <c r="E34" i="2" s="1"/>
  <c r="E186" i="3" s="1"/>
  <c r="D26" i="2"/>
  <c r="E26" i="2" s="1"/>
  <c r="E178" i="3" s="1"/>
  <c r="E171" i="3"/>
  <c r="E172" i="3"/>
  <c r="E123" i="3"/>
  <c r="D20" i="2"/>
  <c r="D21" i="2"/>
  <c r="E125" i="3" s="1"/>
  <c r="D22" i="2"/>
  <c r="E22" i="2" s="1"/>
  <c r="E176" i="3" s="1"/>
  <c r="E105" i="3"/>
  <c r="I56" i="1"/>
  <c r="E53" i="3" s="1"/>
  <c r="E95" i="3"/>
  <c r="E43" i="3"/>
  <c r="E24" i="3"/>
  <c r="E93" i="3"/>
  <c r="I36" i="1"/>
  <c r="E86" i="3"/>
  <c r="E34" i="3"/>
  <c r="E66" i="3"/>
  <c r="D24" i="1"/>
  <c r="O40" i="10" l="1"/>
  <c r="G48" i="10"/>
  <c r="O23" i="10"/>
  <c r="E12" i="8"/>
  <c r="E124" i="3"/>
  <c r="D14" i="2"/>
  <c r="E119" i="3" s="1"/>
  <c r="E14" i="3"/>
  <c r="D41" i="1"/>
  <c r="E25" i="3" s="1"/>
  <c r="E151" i="3"/>
  <c r="E212" i="3"/>
  <c r="J28" i="12"/>
  <c r="E143" i="3"/>
  <c r="E145" i="3"/>
  <c r="E19" i="2"/>
  <c r="E122" i="3"/>
  <c r="E21" i="2"/>
  <c r="E175" i="3" s="1"/>
  <c r="E153" i="3"/>
  <c r="E164" i="3"/>
  <c r="H25" i="9"/>
  <c r="H39" i="9"/>
  <c r="K47" i="16"/>
  <c r="K49" i="16" s="1"/>
  <c r="L41" i="19"/>
  <c r="F47" i="16"/>
  <c r="K10" i="15"/>
  <c r="K37" i="15" s="1"/>
  <c r="F37" i="15"/>
  <c r="E126" i="3"/>
  <c r="E134" i="3"/>
  <c r="E163" i="3"/>
  <c r="J56" i="12"/>
  <c r="G28" i="12"/>
  <c r="F12" i="8"/>
  <c r="E180" i="3"/>
  <c r="E121" i="3"/>
  <c r="E132" i="3"/>
  <c r="E140" i="3"/>
  <c r="J19" i="2"/>
  <c r="E192" i="3" s="1"/>
  <c r="G35" i="12"/>
  <c r="E157" i="3"/>
  <c r="E33" i="2"/>
  <c r="E185" i="3" s="1"/>
  <c r="E167" i="3"/>
  <c r="E196" i="3"/>
  <c r="E144" i="3"/>
  <c r="K18" i="8"/>
  <c r="F20" i="14"/>
  <c r="E131" i="3"/>
  <c r="F49" i="16"/>
  <c r="K20" i="14"/>
  <c r="E206" i="3"/>
  <c r="I52" i="5"/>
  <c r="E136" i="3"/>
  <c r="J27" i="2"/>
  <c r="E198" i="3" s="1"/>
  <c r="I39" i="9"/>
  <c r="E129" i="3"/>
  <c r="E149" i="3"/>
  <c r="E155" i="3"/>
  <c r="I50" i="2"/>
  <c r="E165" i="3" s="1"/>
  <c r="E128" i="3"/>
  <c r="E141" i="3"/>
  <c r="E152" i="3"/>
  <c r="I14" i="2"/>
  <c r="E138" i="3" s="1"/>
  <c r="E158" i="3"/>
  <c r="I25" i="9"/>
  <c r="J52" i="2"/>
  <c r="D34" i="5"/>
  <c r="G56" i="12"/>
  <c r="K21" i="8"/>
  <c r="K22" i="8"/>
  <c r="K19" i="8"/>
  <c r="K34" i="8"/>
  <c r="I38" i="1"/>
  <c r="E77" i="3"/>
  <c r="E94" i="3"/>
  <c r="E170" i="3"/>
  <c r="D14" i="8"/>
  <c r="G14" i="8" s="1"/>
  <c r="E183" i="3"/>
  <c r="D24" i="2"/>
  <c r="E76" i="3"/>
  <c r="E211" i="3"/>
  <c r="E41" i="3"/>
  <c r="I25" i="2"/>
  <c r="E147" i="3" s="1"/>
  <c r="J29" i="2"/>
  <c r="E200" i="3" s="1"/>
  <c r="K20" i="8"/>
  <c r="D24" i="8"/>
  <c r="G24" i="8" s="1"/>
  <c r="H24" i="8" s="1"/>
  <c r="E20" i="2"/>
  <c r="D12" i="2" l="1"/>
  <c r="H43" i="9"/>
  <c r="E173" i="3"/>
  <c r="E14" i="2"/>
  <c r="H14" i="8"/>
  <c r="I54" i="5"/>
  <c r="I43" i="9"/>
  <c r="K17" i="8"/>
  <c r="J14" i="2"/>
  <c r="E188" i="3" s="1"/>
  <c r="E127" i="3"/>
  <c r="E205" i="3"/>
  <c r="E189" i="3"/>
  <c r="E100" i="3"/>
  <c r="J50" i="2"/>
  <c r="E215" i="3" s="1"/>
  <c r="E216" i="3"/>
  <c r="D12" i="8"/>
  <c r="G12" i="8" s="1"/>
  <c r="H12" i="8" s="1"/>
  <c r="E99" i="3"/>
  <c r="E42" i="3"/>
  <c r="E24" i="2"/>
  <c r="E181" i="3"/>
  <c r="J25" i="2"/>
  <c r="I12" i="2"/>
  <c r="E174" i="3"/>
  <c r="E137" i="3" l="1"/>
  <c r="E12" i="2"/>
  <c r="E118" i="3"/>
  <c r="J12" i="2"/>
  <c r="E177" i="3"/>
  <c r="E48" i="3"/>
  <c r="I48" i="1"/>
  <c r="E197" i="3"/>
  <c r="E169" i="3"/>
  <c r="E168" i="3" l="1"/>
  <c r="E187" i="3"/>
  <c r="I61" i="1"/>
  <c r="I63" i="1" s="1"/>
  <c r="E108" i="3"/>
  <c r="E47" i="3"/>
  <c r="E160" i="3"/>
  <c r="I42" i="2"/>
  <c r="E109" i="3"/>
  <c r="E210" i="3"/>
  <c r="J42" i="2"/>
  <c r="I34" i="2" l="1"/>
  <c r="E56" i="3"/>
  <c r="E159" i="3"/>
  <c r="E57" i="3"/>
  <c r="J34" i="2"/>
  <c r="E209" i="3"/>
  <c r="E204" i="3" l="1"/>
  <c r="E154" i="3"/>
  <c r="F20" i="50"/>
  <c r="F38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H5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7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K7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L7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DGCG</author>
  </authors>
  <commentList>
    <comment ref="O7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<sst xmlns="http://schemas.openxmlformats.org/spreadsheetml/2006/main" count="2436" uniqueCount="1545">
  <si>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</si>
  <si>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</si>
  <si>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</si>
  <si>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</si>
  <si>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</si>
  <si>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</si>
  <si>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</si>
  <si>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</si>
  <si>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</si>
  <si>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</si>
  <si>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</si>
  <si>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</si>
  <si>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</si>
  <si>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</si>
  <si>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</si>
  <si>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</si>
  <si>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</si>
  <si>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</si>
  <si>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</si>
  <si>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</si>
  <si>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</si>
  <si>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</si>
  <si>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</si>
  <si>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</si>
  <si>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</si>
  <si>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</si>
  <si>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</si>
  <si>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</si>
  <si>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</si>
  <si>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</si>
  <si>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</si>
  <si>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</si>
  <si>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</si>
  <si>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</si>
  <si>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</si>
  <si>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</si>
  <si>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</si>
  <si>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</si>
  <si>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</si>
  <si>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</si>
  <si>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</si>
  <si>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</si>
  <si>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</si>
  <si>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</si>
  <si>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</si>
  <si>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</si>
  <si>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</si>
  <si>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</si>
  <si>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</si>
  <si>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</si>
  <si>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</si>
  <si>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</si>
  <si>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</si>
  <si>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</si>
  <si>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</si>
  <si>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</si>
  <si>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</si>
  <si>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</si>
  <si>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</si>
  <si>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</si>
  <si>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</si>
  <si>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</si>
  <si>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</si>
  <si>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</si>
  <si>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</si>
  <si>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</si>
  <si>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</si>
  <si>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</si>
  <si>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</si>
  <si>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</si>
  <si>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</si>
  <si>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</si>
  <si>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</si>
  <si>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</si>
  <si>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</si>
  <si>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</si>
  <si>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</si>
  <si>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</si>
  <si>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</si>
  <si>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</si>
  <si>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</si>
  <si>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</si>
  <si>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</si>
  <si>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</si>
  <si>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</si>
  <si>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</si>
  <si>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</si>
  <si>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</si>
  <si>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</si>
  <si>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</si>
  <si>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</si>
  <si>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</si>
  <si>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</si>
  <si>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</si>
  <si>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</si>
  <si>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</si>
  <si>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</si>
  <si>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</si>
  <si>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</si>
  <si>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</si>
  <si>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</si>
  <si>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</si>
  <si>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</si>
  <si>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</si>
  <si>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</si>
  <si>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</si>
  <si>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</si>
  <si>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</si>
  <si>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</si>
  <si>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</si>
  <si>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</si>
  <si>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</si>
  <si>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</si>
  <si>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</si>
  <si>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</si>
  <si>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</si>
  <si>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</si>
  <si>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</si>
  <si>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</si>
  <si>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</si>
  <si>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</si>
  <si>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</si>
  <si>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</si>
  <si>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</si>
  <si>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</si>
  <si>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</si>
  <si>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</si>
  <si>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</si>
  <si>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</si>
  <si>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</si>
  <si>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</si>
  <si>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</si>
  <si>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</si>
  <si>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 xml:space="preserve"> </t>
  </si>
  <si>
    <t>TOTAL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</si>
  <si>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</si>
  <si>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</si>
  <si>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</si>
  <si>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</si>
  <si>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Saldo Inicial</t>
  </si>
  <si>
    <t>Cargos del Periodo</t>
  </si>
  <si>
    <t>Abonos del Periodo</t>
  </si>
  <si>
    <t>Saldo Final</t>
  </si>
  <si>
    <t>Variación del Periodo</t>
  </si>
  <si>
    <t xml:space="preserve">Bienes Muebles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</si>
  <si>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</si>
  <si>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</si>
  <si>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</si>
  <si>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</si>
  <si>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</si>
  <si>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</si>
  <si>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</si>
  <si>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</si>
  <si>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</si>
  <si>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</si>
  <si>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</si>
  <si>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</si>
  <si>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</si>
  <si>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</si>
  <si>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</si>
  <si>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</si>
  <si>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</si>
  <si>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</si>
  <si>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</si>
  <si>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</si>
  <si>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</si>
  <si>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</si>
  <si>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</si>
  <si>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</si>
  <si>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</si>
  <si>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</si>
  <si>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</si>
  <si>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</si>
  <si>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</si>
  <si>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</si>
  <si>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</si>
  <si>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</si>
  <si>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</si>
  <si>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</si>
  <si>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</si>
  <si>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</si>
  <si>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</si>
  <si>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</si>
  <si>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</si>
  <si>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</si>
  <si>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</si>
  <si>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</si>
  <si>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</si>
  <si>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</si>
  <si>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</si>
  <si>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</si>
  <si>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</si>
  <si>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</si>
  <si>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</si>
  <si>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</si>
  <si>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</si>
  <si>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</si>
  <si>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</si>
  <si>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</si>
  <si>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</si>
  <si>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</si>
  <si>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</si>
  <si>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</si>
  <si>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</si>
  <si>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</si>
  <si>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</si>
  <si>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</si>
  <si>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</si>
  <si>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</si>
  <si>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</si>
  <si>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</si>
  <si>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</si>
  <si>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</si>
  <si>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</si>
  <si>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</si>
  <si>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</si>
  <si>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</si>
  <si>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</si>
  <si>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</si>
  <si>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</si>
  <si>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</si>
  <si>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</si>
  <si>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</si>
  <si>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</si>
  <si>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</si>
  <si>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</si>
  <si>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</si>
  <si>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</si>
  <si>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Transitorio</t>
  </si>
  <si>
    <t>Combustibles, Lubricantes y Aditivos</t>
  </si>
  <si>
    <t>Otros Servicios Generales</t>
  </si>
  <si>
    <t>Bienes Muebles, Inmuebles e Intangibles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</si>
  <si>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</si>
  <si>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</si>
  <si>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</si>
  <si>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</si>
  <si>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</si>
  <si>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</si>
  <si>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</si>
  <si>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</si>
  <si>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</si>
  <si>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</si>
  <si>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</si>
  <si>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</si>
  <si>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</si>
  <si>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</si>
  <si>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</si>
  <si>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</si>
  <si>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</si>
  <si>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</si>
  <si>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</si>
  <si>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</si>
  <si>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</si>
  <si>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</si>
  <si>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</si>
  <si>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</si>
  <si>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</si>
  <si>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</si>
  <si>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</si>
  <si>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</si>
  <si>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</si>
  <si>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</si>
  <si>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</si>
  <si>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</si>
  <si>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</si>
  <si>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</si>
  <si>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</si>
  <si>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</si>
  <si>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</si>
  <si>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</si>
  <si>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</si>
  <si>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</si>
  <si>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</si>
  <si>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</si>
  <si>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</si>
  <si>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</si>
  <si>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</si>
  <si>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</si>
  <si>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</si>
  <si>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</si>
  <si>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</si>
  <si>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</si>
  <si>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</si>
  <si>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</si>
  <si>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</si>
  <si>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</si>
  <si>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</si>
  <si>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</si>
  <si>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</si>
  <si>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</si>
  <si>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</si>
  <si>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</si>
  <si>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</si>
  <si>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Otros Orígenes de Financiamiento</t>
  </si>
  <si>
    <t>Otras Aplicaciones de Financiamiento</t>
  </si>
  <si>
    <t>Ingresos excedentes¹</t>
  </si>
  <si>
    <t>Mat, útiles y equipos menores tecno info</t>
  </si>
  <si>
    <t>Arrendamiento de maquinaria</t>
  </si>
  <si>
    <t>Servicios de contabilidad</t>
  </si>
  <si>
    <t>Serv. De diseño, arq, ingeniería y acts relac</t>
  </si>
  <si>
    <t>Serv. Prof., científicos y tecnicos integrales</t>
  </si>
  <si>
    <t>Servicios financieros y bancarios</t>
  </si>
  <si>
    <t>Seguros</t>
  </si>
  <si>
    <t>Impuesto sobre nómina</t>
  </si>
  <si>
    <t>Equipo de Cómputo y Tecnología de la Informac</t>
  </si>
  <si>
    <t>Cámaras Fotográficas y de Video</t>
  </si>
  <si>
    <t>Maquinaria y equipo Agropecuario</t>
  </si>
  <si>
    <t>Equipo de Comunicación y Telecomunicación</t>
  </si>
  <si>
    <t>Herramientas menores</t>
  </si>
  <si>
    <t xml:space="preserve">DIRECCIÓN GENERAL </t>
  </si>
  <si>
    <t>COORDINACIÓN ADMINISTRATIVA</t>
  </si>
  <si>
    <t>COORDINACIÓN ACADEMICA</t>
  </si>
  <si>
    <t>Servicios Básicos</t>
  </si>
  <si>
    <t>Mantenimiento de Inmueble</t>
  </si>
  <si>
    <t>Servicios de Comunicación Social</t>
  </si>
  <si>
    <t>De Transporte y Viáticos</t>
  </si>
  <si>
    <t>Servicios Oficiales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</si>
  <si>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</si>
  <si>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</si>
  <si>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</si>
  <si>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</si>
  <si>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</si>
  <si>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</si>
  <si>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</si>
  <si>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</si>
  <si>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</si>
  <si>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</si>
  <si>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</si>
  <si>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</si>
  <si>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</si>
  <si>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</si>
  <si>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NOMBRE</t>
  </si>
  <si>
    <t>JUICIOS</t>
  </si>
  <si>
    <t>GARANTÍAS</t>
  </si>
  <si>
    <t>AVALES</t>
  </si>
  <si>
    <t>PENSIONES Y JUBILACIONES</t>
  </si>
  <si>
    <t>Conciliación entre los Ingresos Presupuestarios y Contables</t>
  </si>
  <si>
    <t>(Cifras en pesos)</t>
  </si>
  <si>
    <t>1. Ingresos Presupuestarios</t>
  </si>
  <si>
    <t>$XXX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</si>
  <si>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</si>
  <si>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</si>
  <si>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</si>
  <si>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</si>
  <si>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</si>
  <si>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</si>
  <si>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</si>
  <si>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</si>
  <si>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</si>
  <si>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</si>
  <si>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</si>
  <si>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</si>
  <si>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</si>
  <si>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</si>
  <si>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</si>
  <si>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</si>
  <si>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</si>
  <si>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</si>
  <si>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</si>
  <si>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</si>
  <si>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</si>
  <si>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</si>
  <si>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</si>
  <si>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</si>
  <si>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</si>
  <si>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</si>
  <si>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</si>
  <si>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</si>
  <si>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</si>
  <si>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</si>
  <si>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</si>
  <si>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</si>
  <si>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</si>
  <si>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</si>
  <si>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</si>
  <si>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</si>
  <si>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</si>
  <si>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 xml:space="preserve">Ente Público:      </t>
  </si>
  <si>
    <t>ACTIVO</t>
  </si>
  <si>
    <t>* BIENES MUEBLES, INMUEBLES E INTAGIBLES</t>
  </si>
  <si>
    <t>ESF-01 FONDOS C/INVERSIONES FINANCIERAS</t>
  </si>
  <si>
    <t>TIPO</t>
  </si>
  <si>
    <t>MONTO PARCIAL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</si>
  <si>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</si>
  <si>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</si>
  <si>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</si>
  <si>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</si>
  <si>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</si>
  <si>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</si>
  <si>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</si>
  <si>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</si>
  <si>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</si>
  <si>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</si>
  <si>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</si>
  <si>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</si>
  <si>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</si>
  <si>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</si>
  <si>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</si>
  <si>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</si>
  <si>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</si>
  <si>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</si>
  <si>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</si>
  <si>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</si>
  <si>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</si>
  <si>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</si>
  <si>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</si>
  <si>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</si>
  <si>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</si>
  <si>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</si>
  <si>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</si>
  <si>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</si>
  <si>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</si>
  <si>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</si>
  <si>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</si>
  <si>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</si>
  <si>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</si>
  <si>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</si>
  <si>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</si>
  <si>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Comprometido</t>
  </si>
  <si>
    <t>Ejercido</t>
  </si>
  <si>
    <t>ESF-03 DEUDORES P/RECUPERAR</t>
  </si>
  <si>
    <t>ERA-02 OTROS INGRESOS Y BENEFICIOS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</si>
  <si>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</si>
  <si>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</si>
  <si>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</si>
  <si>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</si>
  <si>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</si>
  <si>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</si>
  <si>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</si>
  <si>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</si>
  <si>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</si>
  <si>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</si>
  <si>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</si>
  <si>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</si>
  <si>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</si>
  <si>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</si>
  <si>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</si>
  <si>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</si>
  <si>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</si>
  <si>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</si>
  <si>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</si>
  <si>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</si>
  <si>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</si>
  <si>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</si>
  <si>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</si>
  <si>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</si>
  <si>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</si>
  <si>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Fondo, Programa o Convenio</t>
  </si>
  <si>
    <t>Datos de la Cuenta Bancaria</t>
  </si>
  <si>
    <t>Institución Bancaria</t>
  </si>
  <si>
    <t>Número de Cuenta</t>
  </si>
  <si>
    <t xml:space="preserve">Instrumentos Financieros </t>
  </si>
  <si>
    <t xml:space="preserve">Valor Razonable </t>
  </si>
  <si>
    <t>Riesgos</t>
  </si>
  <si>
    <t>RELACIÓN DE ESQUEMAS BURSÁTILES Y DE COBERTURAS FINANCIERAS</t>
  </si>
  <si>
    <t>RELACIÓN DE CUENTAS BANCARIAS PRODUCTIVAS ESPECÍFICAS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</si>
  <si>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</si>
  <si>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</si>
  <si>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</si>
  <si>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</si>
  <si>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</si>
  <si>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ESTADOS DE FLUJOS DE EFECTIVO</t>
  </si>
  <si>
    <t>INFORME DE PASIVOS CONTIGENTES</t>
  </si>
  <si>
    <t xml:space="preserve">NOTAS A LOS ESTADOS FINANCIEROS </t>
  </si>
  <si>
    <t>ESTADO ANALÍTICO DE INGRESOS</t>
  </si>
  <si>
    <t>ESTADO ANALÍTICO DEL EJERCICIO DEL PRESUPUESTO DE EGRESOS</t>
  </si>
  <si>
    <t>CLASIFICACIÓN ADMINISTRATIVA</t>
  </si>
  <si>
    <t>CLASIFICACIÓN ECONÓMICA (POR TIPO DE GASTO)</t>
  </si>
  <si>
    <t>CLASIFICACIÓN POR OBJETO DEL GASTO (CAPÍTULO Y CONCEPTO)</t>
  </si>
  <si>
    <t>CLASIFICACIÓN FUNCIONAL (FINALIDAD Y FUNCIÓN)</t>
  </si>
  <si>
    <t>ENDEUDAMIENTO NETO</t>
  </si>
  <si>
    <t>INTERESES DE LA DEUDA</t>
  </si>
  <si>
    <t>INDICADORES DE POSTURA FISCAL</t>
  </si>
  <si>
    <t>GASTO POR CATEGORIA PROGRAMÁTICA</t>
  </si>
  <si>
    <t>UR</t>
  </si>
  <si>
    <t>PROGRAMAS Y PROYECTOS DE INVERSIÓN</t>
  </si>
  <si>
    <t>Tipo de Programas y Proyectos</t>
  </si>
  <si>
    <t>Programa o Proyecto</t>
  </si>
  <si>
    <t>Denominación</t>
  </si>
  <si>
    <t>POR FUENTE DE FINANCIAMIENTO Y FUENTE DE FINANCIAMIENTO/RUBRO</t>
  </si>
  <si>
    <t>6 = ( 3 - 5 )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</si>
  <si>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</si>
  <si>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</si>
  <si>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</si>
  <si>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</si>
  <si>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</si>
  <si>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</si>
  <si>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</si>
  <si>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</si>
  <si>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</si>
  <si>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</si>
  <si>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</si>
  <si>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</si>
  <si>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</si>
  <si>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</si>
  <si>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</si>
  <si>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</si>
  <si>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</si>
  <si>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</si>
  <si>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</si>
  <si>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</si>
  <si>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</si>
  <si>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</si>
  <si>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Porcentaje de Presupuesto</t>
  </si>
  <si>
    <t>Alc. / Prog.</t>
  </si>
  <si>
    <t>Alc. / Modif.</t>
  </si>
  <si>
    <t>Dev. / Aprob.</t>
  </si>
  <si>
    <t>Dev. / Modif.</t>
  </si>
  <si>
    <t>INDICADORES PARA RESULTADOS</t>
  </si>
  <si>
    <t>GESTION</t>
  </si>
  <si>
    <t>G0101</t>
  </si>
  <si>
    <t>ADMINISTRACION</t>
  </si>
  <si>
    <t>0101</t>
  </si>
  <si>
    <t>% Avance Financiero</t>
  </si>
  <si>
    <t>Devengado/ Aprobado</t>
  </si>
  <si>
    <t>Devengado/ Modificado</t>
  </si>
  <si>
    <t>5/1</t>
  </si>
  <si>
    <t>5/3</t>
  </si>
  <si>
    <t>No Comprendidos en las fracciones de la Ley de Ingresos causadas en</t>
  </si>
  <si>
    <t>ejercicios fiscales anteriores pendiente de liquidación o pago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</si>
  <si>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</si>
  <si>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</si>
  <si>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</si>
  <si>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</si>
  <si>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</si>
  <si>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>NOMBRE DE LA ENTIDAD</t>
  </si>
  <si>
    <t>Ente Público:     NOMBRE DE LA ENTIDAD</t>
  </si>
  <si>
    <t>Del 1 de Enero al 31 de Enero de 2016</t>
  </si>
  <si>
    <t>Del 01 de Enero al 31 de Enero de  2016</t>
  </si>
  <si>
    <t>Del 01 de Enero al 31 de Enero de 2016</t>
  </si>
  <si>
    <t>Del 01 Enero al 31 de Enero del 2016</t>
  </si>
  <si>
    <t>Del 1 de Enero al 31 de Enenro de 2016</t>
  </si>
  <si>
    <t xml:space="preserve">    UNIVERSIDAD TECNOLÓGICA DEL NORTE DE GUANAJUATO</t>
  </si>
  <si>
    <t xml:space="preserve">    ORGANISMO PUBLICO DESCENTRALIZADO DEL GOBIERNO DEL ESTADO DE GUANAJUATO</t>
  </si>
  <si>
    <t xml:space="preserve">    ESTADOS FINANCIEROS</t>
  </si>
  <si>
    <t>UNIVERSIDAD TECNOLÓGICA DEL NORTE DE GUANAJUATO</t>
  </si>
  <si>
    <t>I.</t>
  </si>
  <si>
    <t>ACTIVIDAD Y RESUMEN DE LAS PRINCIPALES POLÍTICAS CONTABLES.</t>
  </si>
  <si>
    <t>1.</t>
  </si>
  <si>
    <t>Actividad</t>
  </si>
  <si>
    <t>El 14 de junio de 1994,  mediante Decreto gubernativo No. 82,  publicado en el Periódico Oficial del</t>
  </si>
  <si>
    <t>Gobierno del Estado de Guanajuato,  se crea la Universidad Tecnológica del Norte de Guanajuato  -</t>
  </si>
  <si>
    <t>como organismo público descentralizado del mismo,  con personalidad jurídica y patrimonio propio;</t>
  </si>
  <si>
    <t>cuya cabeza de sector será la Secretaría de Educación Cultura y Recreación.</t>
  </si>
  <si>
    <t>La Universidad en cuestión,  se constituye como miembro del conjunto Nacional de Universidades  -</t>
  </si>
  <si>
    <t>Tecnológicas y por lo tanto adopta su proyecto educativo.</t>
  </si>
  <si>
    <t>El domicilio de la Universidad,  estará situado en el municipio de Dolores Hidalgo,  C.I.N.,  Estado -</t>
  </si>
  <si>
    <t>de Guanajuato.</t>
  </si>
  <si>
    <t>La Universidad tendrá como objeto:</t>
  </si>
  <si>
    <t>-</t>
  </si>
  <si>
    <t>Formar técnicos superiores que hayan egresado del bachillerato,  aptos para la aplicación de</t>
  </si>
  <si>
    <t>conocimientos y la solución creativa de problemas con un sentido de innovación y la incorpo-</t>
  </si>
  <si>
    <t>ración de los avances científicos y tecnológicos;</t>
  </si>
  <si>
    <t>Realizar investigación científica y tecnológica en las áreas de su competencia,  que se  tra--</t>
  </si>
  <si>
    <t>duzca en aportaciones concretas que contribuyan al mejoramiento y mayor eficiencia de la -</t>
  </si>
  <si>
    <t>producción industrial y de servicios,  y la elevación de la calidad de vida de la comunidad;</t>
  </si>
  <si>
    <t>Desarrollar programas de apoyo técnico en beneficio de la comunidad;</t>
  </si>
  <si>
    <t>Promover la cultura nacional y universal;</t>
  </si>
  <si>
    <t>Desarrollar las funciones de vinculación con los sectores público,  privado y social para la-</t>
  </si>
  <si>
    <t>consolidación del desarrollo tecnológico y social de la comunidad.</t>
  </si>
  <si>
    <t>La Universidad inició su primer generación de estudiantes,  en Septiembre de 1994.</t>
  </si>
  <si>
    <t>2.</t>
  </si>
  <si>
    <t>Las principales políticas contables y financieras son las siguientes:</t>
  </si>
  <si>
    <t>2A.</t>
  </si>
  <si>
    <t>Registro de operaciones</t>
  </si>
  <si>
    <t>El registro de las operaciones se hace al valor que tienen en el momento de realizarse.</t>
  </si>
  <si>
    <t>2B.</t>
  </si>
  <si>
    <t>Caja, bancos e inversiones</t>
  </si>
  <si>
    <t>Los intereses ganados se reconocen conforme se devengan.</t>
  </si>
  <si>
    <t>2C.</t>
  </si>
  <si>
    <t>Cuentas por cobrar a estudiantes</t>
  </si>
  <si>
    <t>Con cargo a los resultados del ejercicio se incrementa la reserva que cubra los saldos de las cuen-</t>
  </si>
  <si>
    <t>tas por cobrar que se definen como de difícil recuperación.</t>
  </si>
  <si>
    <t>2D.</t>
  </si>
  <si>
    <t>Bienes en procesos</t>
  </si>
  <si>
    <t>Los bienes en proceso que al cierre de los presentes estados financieros se encontraban en proceso</t>
  </si>
  <si>
    <t>de conclusión,  se registran conforme a los costos directos en que se van incurriendo.</t>
  </si>
  <si>
    <t>2E.</t>
  </si>
  <si>
    <t>Propiedades, mobiliario y equipo</t>
  </si>
  <si>
    <t>Estos bienes se registran al costo de donación, adquisición, construcción y traspasos vía subsidios -</t>
  </si>
  <si>
    <t>de la Coordinación General de Universidades Tecnológicas,  C A P F C E   y   S E P .</t>
  </si>
  <si>
    <t>2F.</t>
  </si>
  <si>
    <t>Patrimonio en bienes y equipos</t>
  </si>
  <si>
    <t>Todos los subsidios en bienes y equipos (activos fijos),  del  C A P F C E  y  S E P   se registran como</t>
  </si>
  <si>
    <t>aportaciones de patrimonio,  conforme a los presupuestos correspondientes de esas Entidades,    de</t>
  </si>
  <si>
    <t>igual manera sucede con el acervo bibliográfico que es donado por la Coordinación General de Uni--</t>
  </si>
  <si>
    <t>versidades Tecnológicas.</t>
  </si>
  <si>
    <t>Asimismo en este rubro se registran las adquisiciones de la  U T N G .</t>
  </si>
  <si>
    <t>II.</t>
  </si>
  <si>
    <t>EXPLICACIÓN DE LOS RUBROS DEL ESTADO DE SITUACIÓN FINANCIERA</t>
  </si>
  <si>
    <t>Este renglón refleja los valores destinados a cubrir las necesidades de efectivo y se integra</t>
  </si>
  <si>
    <t>como sigue:</t>
  </si>
  <si>
    <t>Caja</t>
  </si>
  <si>
    <t>Bancos</t>
  </si>
  <si>
    <t>BANAMEX CTA. 388-2  PAGOMATICO</t>
  </si>
  <si>
    <t>BANAMEX CTA. 32793 SAR</t>
  </si>
  <si>
    <t>BANAMEX CTA. 31797 SAR</t>
  </si>
  <si>
    <t>BANORTE CTA. 815-01057-4 SUB. FEDERAL</t>
  </si>
  <si>
    <t>BANORTE CTA. 815-01058-2 SUB. ESTATAL</t>
  </si>
  <si>
    <t>BANORTE CTA. 815-01029-9 ING. PROPIOS</t>
  </si>
  <si>
    <t>BANORTE CTA. 0102-96907-3 ING. PROPIOS</t>
  </si>
  <si>
    <t>BANORTE CTA. 815-00288-1 ING. PROPIOS</t>
  </si>
  <si>
    <t>BANORTE CTA. 815-00271-7 DEV. BECA CRÉD.</t>
  </si>
  <si>
    <t>BANORTE CTA. 0183-96128-6 CIDENG</t>
  </si>
  <si>
    <t>BANORTE CTA. 548156672 CIDENG SEC. ECONOMIA</t>
  </si>
  <si>
    <t>BANORTE CTA. 0620348168 PYME</t>
  </si>
  <si>
    <t>BANORTE CTA.- 0102-96933-2  CAU</t>
  </si>
  <si>
    <t>BANORTE CTA. 0198246325 FAM</t>
  </si>
  <si>
    <t>BANORTE CTA. 00617032346 PROMEP FIDEICOMISO</t>
  </si>
  <si>
    <t>BANORTE CTA. 0670381441 NIVEL 5A 2010</t>
  </si>
  <si>
    <t>BANORTE CTA. 0681904266</t>
  </si>
  <si>
    <t>BANORTE CTA. 818582442 PROMEP 2012</t>
  </si>
  <si>
    <t>BANORTE CTA. 0892358209</t>
  </si>
  <si>
    <t>BANORTE CTA. 0253080145 PROFOCIE</t>
  </si>
  <si>
    <t>BANORTE CTA. 0215693040 PADES</t>
  </si>
  <si>
    <t>BANORTE CTA. 0253080286</t>
  </si>
  <si>
    <t>BANORTE CTA. 0268645018 FIDE</t>
  </si>
  <si>
    <t>SANTANDER 1800002884</t>
  </si>
  <si>
    <t>Cuentas por cobrar a entidades</t>
  </si>
  <si>
    <t>Funcionarios y Empleados</t>
  </si>
  <si>
    <t>Este concepto se forma como sigue:</t>
  </si>
  <si>
    <t xml:space="preserve">     Gastos a comprobar</t>
  </si>
  <si>
    <t>OBSERVACIONES</t>
  </si>
  <si>
    <t>LIDIA GONZALEZ RODRIGUEZ</t>
  </si>
  <si>
    <t>* NOTA:</t>
  </si>
  <si>
    <t xml:space="preserve">   Funcionarios y empleados</t>
  </si>
  <si>
    <t>Becas Crédito alumnos</t>
  </si>
  <si>
    <t>Subsidio al empleo</t>
  </si>
  <si>
    <t>Deudores Diversos</t>
  </si>
  <si>
    <t>EMPLEADOS UTNG SEG. INBURSA</t>
  </si>
  <si>
    <t>Fondo Fijo</t>
  </si>
  <si>
    <t>Depósitos pendientes de identificar</t>
  </si>
  <si>
    <t>Anticipo a proveedores</t>
  </si>
  <si>
    <t>Anticipo a contratistas</t>
  </si>
  <si>
    <t>Subsidios pendientes de recibir</t>
  </si>
  <si>
    <t>Depósitos en Garantía</t>
  </si>
  <si>
    <t>Estos conceptos se detallan a continuación</t>
  </si>
  <si>
    <t>COMISION FEDERAL DE ELECTRICIDAD (CAMPUS CENTRAL)</t>
  </si>
  <si>
    <t>COPIADORAS DIGITALES</t>
  </si>
  <si>
    <t>RADIOMOVIL DIPSA</t>
  </si>
  <si>
    <t>Propiedades, mobiliarios y equipo</t>
  </si>
  <si>
    <t>Esta inversión se compone de la siguiente forma</t>
  </si>
  <si>
    <r>
      <t>*NOTA:</t>
    </r>
    <r>
      <rPr>
        <sz val="8"/>
        <rFont val="Arial"/>
        <family val="2"/>
      </rPr>
      <t xml:space="preserve"> El saldo de las cuentas de activo fijo que aparecen el balance no coinciden con los importes de la balanza de comprobación</t>
    </r>
  </si>
  <si>
    <t xml:space="preserve">             ya que el formato de balance para Gobierno del Estado no se puede modificar, por tanto a continuación aparece cada concepto</t>
  </si>
  <si>
    <t xml:space="preserve">             con el importe de su depreciación y su valor neto.</t>
  </si>
  <si>
    <t>C O N C E P T O</t>
  </si>
  <si>
    <t>INVERSIÓN</t>
  </si>
  <si>
    <t>DEPRECIACIÓN</t>
  </si>
  <si>
    <t>NETO</t>
  </si>
  <si>
    <t>TERRENOS</t>
  </si>
  <si>
    <t>EDIFICIOS NO HABITACIONALES</t>
  </si>
  <si>
    <t>CONSTRUCCIÓN EN PROCESO DE BIENES PROPIOS</t>
  </si>
  <si>
    <t>MOBILIARIO Y EQUIPO DE ADMINISTRACIÓN</t>
  </si>
  <si>
    <t>MOBILIARIO Y EQUIPO EDUCACIONAL Y RECREATIVO</t>
  </si>
  <si>
    <t>EQUIPO E INSTRUMENTAL MEDICO Y DE LABORATORIO</t>
  </si>
  <si>
    <t>EQUIPO DE TRANSPORTE</t>
  </si>
  <si>
    <t>MAQUINARIA, OTROS EQUIPOS Y HERRAMIENTAS</t>
  </si>
  <si>
    <t>COL., OBRAS DE ARTE Y OBJETOS VALIOSOS</t>
  </si>
  <si>
    <t>Suma :</t>
  </si>
  <si>
    <t>Servicios Personales por Pagar a C.P.</t>
  </si>
  <si>
    <t>SUELDOS POR PAGAR</t>
  </si>
  <si>
    <t>APORTACION PATRONAL ISSEG</t>
  </si>
  <si>
    <t>APORTACIÓN PATRONAL INFONAVIT</t>
  </si>
  <si>
    <t>APORTACION PATRONAL SAR</t>
  </si>
  <si>
    <t>Proveedores por Pagar a CP</t>
  </si>
  <si>
    <t>Este concepto se forma como sigue</t>
  </si>
  <si>
    <t>Contratistas por Obras Publicas</t>
  </si>
  <si>
    <t>AVILA CONSTRUCCIONES, S.A. DE C.V.</t>
  </si>
  <si>
    <t>Cuentas por pagar a GEG</t>
  </si>
  <si>
    <t>Retenciones y contribuciones por pagar</t>
  </si>
  <si>
    <t>Este renglón se integra a continuación</t>
  </si>
  <si>
    <t>ISR SALARIOS POR PAGAR</t>
  </si>
  <si>
    <t>ISR ASIMILADOS POR PAGAR</t>
  </si>
  <si>
    <t>ISR POR PAGAR RETENCION HONORARIOS</t>
  </si>
  <si>
    <t>CEDULAR HONORARIOS A PAGAR</t>
  </si>
  <si>
    <t>APORTACIÓN TRABAJADOR ISSEG</t>
  </si>
  <si>
    <t>IVA POR PAGAR</t>
  </si>
  <si>
    <t>IMPUESTO NOMINAS A PAGAR</t>
  </si>
  <si>
    <t>CUOTAS SINDICALES</t>
  </si>
  <si>
    <t>TIENDA DEPARTAMENTAL</t>
  </si>
  <si>
    <t>ISSEG PRESTAMOS</t>
  </si>
  <si>
    <t xml:space="preserve">ISSEG  </t>
  </si>
  <si>
    <t>OPTICAS</t>
  </si>
  <si>
    <t>DIVO 5% AL MILLAR</t>
  </si>
  <si>
    <t>CAP 2%</t>
  </si>
  <si>
    <t>Otras Cuentas por Pagar a CP</t>
  </si>
  <si>
    <t>ACREEDORES VARIOS</t>
  </si>
  <si>
    <t>TITULACIÓN TSU</t>
  </si>
  <si>
    <t>CENEVAL</t>
  </si>
  <si>
    <t>CIDENG</t>
  </si>
  <si>
    <t>SEDESOL</t>
  </si>
  <si>
    <t>RESERVA DE PRESTACIONES DE ANTIGÜEDAD</t>
  </si>
  <si>
    <t>CONCYTEG</t>
  </si>
  <si>
    <t>PROYECTO CAU</t>
  </si>
  <si>
    <t>DEPOSITO EN GARANTIA DE CAFETERIA</t>
  </si>
  <si>
    <t>MARIA ANTONIETA JIMENEZ MARTINEZ</t>
  </si>
  <si>
    <t>M. OFELIA RANGEL CAPETILLO</t>
  </si>
  <si>
    <t>DILSHAN MADAWALA DON WICKRAMAGE</t>
  </si>
  <si>
    <t>INGRESOS PENDIENTES DE CLASIFICAR</t>
  </si>
  <si>
    <t>OTROS PASIVOS CIRCULANTES</t>
  </si>
  <si>
    <t>Aportaciones en bienes y equipo</t>
  </si>
  <si>
    <t>La Universidad Tecnológica del Norte de Guanajuato,  ha recibido apoyos en bienes y equipos por-</t>
  </si>
  <si>
    <t>parte del  C A P F C E  y  S E P.  A continuación se reflejan los importes por este concepto :</t>
  </si>
  <si>
    <t>APORTACIONES</t>
  </si>
  <si>
    <t>DONACIONES DE CAPITAL</t>
  </si>
  <si>
    <t>RESULTADO DEL EJERCICIO</t>
  </si>
  <si>
    <t>RESULTADO DE EJERCICIOS ANTERIORES</t>
  </si>
  <si>
    <t>RESERVAS</t>
  </si>
  <si>
    <t>RECTOR</t>
  </si>
  <si>
    <t>DR. FERNANDO GUTIÉRREZ GODÍNEZ</t>
  </si>
  <si>
    <t>C.P. LOTH MARIANO PÉREZ CAMACHO</t>
  </si>
  <si>
    <r>
      <t xml:space="preserve">Ente Público:    </t>
    </r>
    <r>
      <rPr>
        <b/>
        <u/>
        <sz val="10"/>
        <rFont val="Arial"/>
        <family val="2"/>
      </rPr>
      <t>UNIVERSIDAD TECNOLÓGICA DEL NORTE DE GUANAJUATO</t>
    </r>
  </si>
  <si>
    <r>
      <t>Ente Público:___</t>
    </r>
    <r>
      <rPr>
        <b/>
        <u/>
        <sz val="10"/>
        <rFont val="Arial"/>
        <family val="2"/>
      </rPr>
      <t>UNIVERSIDAD TECNOLÓGICA DEL NORTE DE GUANAJUATO______________________________________________</t>
    </r>
  </si>
  <si>
    <t>1114xxxxxx Inversiones a 3 meses</t>
  </si>
  <si>
    <t>1121xxxxxx Inversiones mayores a 3 meses hasta 12.</t>
  </si>
  <si>
    <t>NO APLICAN</t>
  </si>
  <si>
    <t>1211xxxxxx Inversiones a LP</t>
  </si>
  <si>
    <t>* DERECHOS A RECIBIR EFECTIVO Y EQUIVALENTES Y BIENES O SERVICIOS A RECIBIR</t>
  </si>
  <si>
    <t>1122xxxxxx Cuentas por Cobrar a CP</t>
  </si>
  <si>
    <t>1122602001  CUENTAS POR COBRAR A</t>
  </si>
  <si>
    <t>1124xxxxxx Ingresos por Recuperar CP</t>
  </si>
  <si>
    <t>1123xxxxxx Dedudores Pendientes por Recuperar</t>
  </si>
  <si>
    <t xml:space="preserve">      1123101002  GTOS A RESERVA DE CO</t>
  </si>
  <si>
    <t xml:space="preserve">      1123102001  FUNCIONARIOS Y EMPLEADOS</t>
  </si>
  <si>
    <t xml:space="preserve">      1123102004  BECAS CREDITO ALUMNOS</t>
  </si>
  <si>
    <t xml:space="preserve">      1123103301  SUBSIDIO AL EMPLEO</t>
  </si>
  <si>
    <t xml:space="preserve">      1123106001  OTROS DEUDORES DIVERSOS</t>
  </si>
  <si>
    <t xml:space="preserve">1125xxxxxx Deudores por Anticipos </t>
  </si>
  <si>
    <t xml:space="preserve">      1125102001  FONDO FIJO</t>
  </si>
  <si>
    <t xml:space="preserve">1140xxxxxx  </t>
  </si>
  <si>
    <t>1145400001  BIENES MUEBLES EN TRÁNSITO</t>
  </si>
  <si>
    <t>1150xxxxxx</t>
  </si>
  <si>
    <t>1213xxxxxx</t>
  </si>
  <si>
    <t>NO APLICA</t>
  </si>
  <si>
    <t>1214xxxxxx</t>
  </si>
  <si>
    <t>1230xxxxxx</t>
  </si>
  <si>
    <t>1231581001  TERRENOS A VALOR HISTORICO</t>
  </si>
  <si>
    <t>1233058300  EDIFICIOS NO HABITACIONALES</t>
  </si>
  <si>
    <t>1233583001  EDIFICIOS A VALOR HISTORICO</t>
  </si>
  <si>
    <t>1236200001  CONS. EN PROC. EN BI</t>
  </si>
  <si>
    <t>1236262200  Edificación no habitacional</t>
  </si>
  <si>
    <t>1240xxxxxx</t>
  </si>
  <si>
    <t>1241151100  MUEBLES DE OFICINA Y</t>
  </si>
  <si>
    <t>1241151101  MUEBLES OFNA Y ESTA</t>
  </si>
  <si>
    <t>1241351500  EQUIPO DE CÓMPUTO Y</t>
  </si>
  <si>
    <t>1241351501  EQUIPO DE CÓMPUTO Y</t>
  </si>
  <si>
    <t>1241951900  OTROS MOBILIARIOS Y</t>
  </si>
  <si>
    <t>1241951901  OTROS MOBILIARIOS Y</t>
  </si>
  <si>
    <t>1242152100  EQUIPO Y APARATOS AU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</si>
  <si>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</si>
  <si>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</si>
  <si>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</si>
  <si>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</si>
  <si>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</si>
  <si>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</si>
  <si>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1244154100  AUTOMÓVILES Y CAMIONES 2011</t>
  </si>
  <si>
    <t>1244154101  AUTOMÓVILES Y CAMIONES 2010</t>
  </si>
  <si>
    <t>1246256200  MAQUINARIA Y EQUIPO</t>
  </si>
  <si>
    <t>1246256201  MAQUINARIA Y EQUIPO</t>
  </si>
  <si>
    <t>1246456400  SISTEMAS DE AIRE ACO</t>
  </si>
  <si>
    <t>1246556500  EQUIPO DE COMUNICACI</t>
  </si>
  <si>
    <t>1246556501  EQUIPO DE COMUNICACI</t>
  </si>
  <si>
    <t>1246656600  EQUIPOS DE GENERACI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</si>
  <si>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</si>
  <si>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</si>
  <si>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</si>
  <si>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</si>
  <si>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</si>
  <si>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1247151300  BIENES ARTÍSTICOS,</t>
  </si>
  <si>
    <t>1247151301  BIENES ARTÍSTICOS,</t>
  </si>
  <si>
    <t>1260xxxxxx</t>
  </si>
  <si>
    <t>1261258301  DEP. ACUM. DE EDIFIC</t>
  </si>
  <si>
    <t>1263151101  MUEBLES DE OFICINA Y</t>
  </si>
  <si>
    <t>1263151501  EPO. DE COMPUTO Y DE</t>
  </si>
  <si>
    <t>1263151901  OTROS MOBILIARIOS Y</t>
  </si>
  <si>
    <t>1263252101  EQUIPOS Y APARATOS A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</si>
  <si>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</si>
  <si>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</si>
  <si>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</si>
  <si>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</si>
  <si>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</si>
  <si>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1263656201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</si>
  <si>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</si>
  <si>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</si>
  <si>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</si>
  <si>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</si>
  <si>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</si>
  <si>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 xml:space="preserve">1250xxxxxx </t>
  </si>
  <si>
    <t>1270xxxxxx</t>
  </si>
  <si>
    <t>1280xxxxxx</t>
  </si>
  <si>
    <t>ESF-12 CUENTAS Y DOC. POR PAGAR</t>
  </si>
  <si>
    <t>2110xxxxxx</t>
  </si>
  <si>
    <t>2111401004  APORTACION PATRONAL INFONAVIT</t>
  </si>
  <si>
    <t>2111401005  APORTACION PATRONAL SAR</t>
  </si>
  <si>
    <t>2117101003  ISR SALARIOS POR PAGAR</t>
  </si>
  <si>
    <t>2117101004  ISR ASIMILADOS POR PAGAR</t>
  </si>
  <si>
    <t>2117502102  IMPUESTO NOMINAS A PAGAR</t>
  </si>
  <si>
    <t>2117918001  DIVO 5% AL MILLAR</t>
  </si>
  <si>
    <t>2117918002  CAP 2%</t>
  </si>
  <si>
    <t>2119905006  ACREEDORES VARIOS</t>
  </si>
  <si>
    <t>2119905008  TITULACION TSU</t>
  </si>
  <si>
    <t>2119905009  CENEVAL</t>
  </si>
  <si>
    <t>2119905010  PROGRAMAS Y FONDOS</t>
  </si>
  <si>
    <t>2159xxxxx</t>
  </si>
  <si>
    <t>2160xxxxx</t>
  </si>
  <si>
    <t>2161001002  DEPOSITOS EN GARANTÍ</t>
  </si>
  <si>
    <t>2240xxxxx</t>
  </si>
  <si>
    <t>2199xxxxxx</t>
  </si>
  <si>
    <t>4100xxxxxx</t>
  </si>
  <si>
    <t>4200xxxxxx</t>
  </si>
  <si>
    <t>4300xxxxxx</t>
  </si>
  <si>
    <t>4311 Int.Ganados de Val.,Créditos, Bonos</t>
  </si>
  <si>
    <t>4399 Otros Ingresos y Beneficios Varios</t>
  </si>
  <si>
    <t>5000xxxxxx</t>
  </si>
  <si>
    <t>5111113000  SUELDOS BASE AL PERS</t>
  </si>
  <si>
    <t>5112122000  SUELDOS BASE AL PERSONAL EVENTUAL</t>
  </si>
  <si>
    <t>5114141000  APORTACIONES DE SEGURIDAD SOCIAL</t>
  </si>
  <si>
    <t>5115154000  PRESTACIONES CONTRACTUALES</t>
  </si>
  <si>
    <t>5115159000  OTRAS PRESTACIONES S</t>
  </si>
  <si>
    <t>5131311000  SERVICIO DE ENERGÍA ELÉCTRICA</t>
  </si>
  <si>
    <t>5134341000  SERVICIOS FINANCIEROS Y BANCARIOS</t>
  </si>
  <si>
    <t>3110xxxxxx</t>
  </si>
  <si>
    <t>3110000001  APORTACIONES</t>
  </si>
  <si>
    <t>3110000002  BAJA DE ACTIVO FIJO</t>
  </si>
  <si>
    <t>3113835000  CONVENIO EJE ANT BIENES MUEBLES</t>
  </si>
  <si>
    <t>3113836000  CONVENIO EJE ANT OBRA PUBLICA</t>
  </si>
  <si>
    <t>3113915000  ESTATALES DE EJERCIC</t>
  </si>
  <si>
    <t>3113916000  ESTATALES DE EJERCIC</t>
  </si>
  <si>
    <t>3120000004  DONACIONES DE BIENES</t>
  </si>
  <si>
    <t>3210xxxxxx</t>
  </si>
  <si>
    <t>3210 Resultado del Ejercicio (Ahorro/Des</t>
  </si>
  <si>
    <t>3220000002  RESULTADOS ACUMULADOS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</si>
  <si>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</si>
  <si>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</si>
  <si>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</si>
  <si>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</si>
  <si>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</si>
  <si>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</si>
  <si>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</si>
  <si>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</si>
  <si>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</si>
  <si>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</si>
  <si>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</si>
  <si>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</si>
  <si>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</si>
  <si>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3243000002  RESERVA DE CONTIGENCIA</t>
  </si>
  <si>
    <t>1110xxxxxx</t>
  </si>
  <si>
    <t>1112101001  BMX cta. 3882 NOMINA</t>
  </si>
  <si>
    <t>1112101003  BMX cta. 32793</t>
  </si>
  <si>
    <t>1112101004  BMX cta. 31797 SAR</t>
  </si>
  <si>
    <t>1112103001  BNTE Cta. 815010574 SUB. FEDERAL</t>
  </si>
  <si>
    <t>1112103002  BNTE Cta. 815010582 SUB ESTATAL</t>
  </si>
  <si>
    <t>1112103003  BNTE Cta. 815010299 ING PROPIOS</t>
  </si>
  <si>
    <t>1112103004  BNTE Cta. 0102969073</t>
  </si>
  <si>
    <t>1112103005  BNTE Cta. 815002881</t>
  </si>
  <si>
    <t>1112103006  BNTE Cta. 815002717 BK CREDITO</t>
  </si>
  <si>
    <t>1112103007  BNTE Cta. 0183961286 CIDENG</t>
  </si>
  <si>
    <t>1112103008  BNTE Cta. 548156672</t>
  </si>
  <si>
    <t>1112103010  BNTE Cta. 0620348168 PYME  CIDENG</t>
  </si>
  <si>
    <t>1112103011  BNTE Cta. 0102969332</t>
  </si>
  <si>
    <t>1112103025  BNTE Cta. 0681904266</t>
  </si>
  <si>
    <t>1112103027  BNTE Cta. 818582442</t>
  </si>
  <si>
    <t>1112103028  BNTE Cta. 0892358209</t>
  </si>
  <si>
    <t>1112103031  BANORTE 0215693040 PADES</t>
  </si>
  <si>
    <t>1112103032  BANORTE 0253080286 CONCYTEG</t>
  </si>
  <si>
    <t>1112103033  BANORTE 0268645018 PROMEP FIDE</t>
  </si>
  <si>
    <t>1112107001  SANTANDER 1800002884</t>
  </si>
  <si>
    <t>1210xxxxxx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</si>
  <si>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</si>
  <si>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</si>
  <si>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</si>
  <si>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</si>
  <si>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</si>
  <si>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1247 Colecciones, Obras de Arte y Objeto</t>
  </si>
  <si>
    <t>1250xxxxxx</t>
  </si>
  <si>
    <t>SUBSIDIO FEDERAL</t>
  </si>
  <si>
    <t>BANORTE</t>
  </si>
  <si>
    <t>DETALLE DEL SUBSIDIO E INGRESOS PROPIOS</t>
  </si>
  <si>
    <t>MES</t>
  </si>
  <si>
    <t xml:space="preserve">SUBSIDIO FEDERAL GASTO CORRIENTE </t>
  </si>
  <si>
    <t>AUMENTOS Y/O DISMINUCIONES</t>
  </si>
  <si>
    <t>SUBSIDIO ESTATAL GASTO CORRIENTE</t>
  </si>
  <si>
    <t>INGRESOS     PROPIOS</t>
  </si>
  <si>
    <t>FEDERAL</t>
  </si>
  <si>
    <t>ESTATAL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</si>
  <si>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</si>
  <si>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</si>
  <si>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</si>
  <si>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</si>
  <si>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</si>
  <si>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</si>
  <si>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</si>
  <si>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</si>
  <si>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</si>
  <si>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</si>
  <si>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</si>
  <si>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</si>
  <si>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 U B S I D I O    F E D E R A L</t>
  </si>
  <si>
    <t>S U B S I D I O    E S T A T A L</t>
  </si>
  <si>
    <t>CAPITULO</t>
  </si>
  <si>
    <t>IMPORTE</t>
  </si>
  <si>
    <t>AMPL./REDUCC.</t>
  </si>
  <si>
    <t>SUBTOTAL</t>
  </si>
  <si>
    <t>GRAN TOTAL</t>
  </si>
  <si>
    <t>“Bajo protesta de decir verdad declaramos que los Estados Financieros y sus notas, son razonablemente correctos y responsabilidad del emisor"</t>
  </si>
  <si>
    <t>REPORTE MENSUAL DE SUBSIDIOS RECIBIDOS POR EL GOBIERNO FEDERAL Y ESTATAL</t>
  </si>
  <si>
    <t>CAPITULO 1000</t>
  </si>
  <si>
    <t>CAPITULO 2000</t>
  </si>
  <si>
    <t>CAPITULO 3000</t>
  </si>
  <si>
    <t>CAPITULO 4000</t>
  </si>
  <si>
    <t>FAM</t>
  </si>
  <si>
    <t>SALDO ANTERIOR</t>
  </si>
  <si>
    <t>El importe correspondiente a capítulo 5000 y 6000 se representa en el balance en la cta. de patrimonio de origen estatal yo federal.</t>
  </si>
  <si>
    <t>Nota:</t>
  </si>
  <si>
    <t>BALANZA DE COMPROBACION</t>
  </si>
  <si>
    <t>CUENTAS CON TODOS SUS NIVELES</t>
  </si>
  <si>
    <t>DEBE</t>
  </si>
  <si>
    <t>HABER</t>
  </si>
  <si>
    <t xml:space="preserve">      1112101001  BMX cta. 3882 NOMINA</t>
  </si>
  <si>
    <t xml:space="preserve">      1112101003  BMX cta. 32793</t>
  </si>
  <si>
    <t xml:space="preserve">      1112101004  BMX cta. 31797 SAR</t>
  </si>
  <si>
    <t xml:space="preserve">      1112103001  BNTE Cta. 815010574</t>
  </si>
  <si>
    <t xml:space="preserve">      1112103002  BNTE Cta. 815010582</t>
  </si>
  <si>
    <t xml:space="preserve">      1112103003  BNTE Cta. 815010299</t>
  </si>
  <si>
    <t xml:space="preserve">      1112103004  BNTE Cta. 0102969073</t>
  </si>
  <si>
    <t xml:space="preserve">      1112103005  BNTE Cta. 815002881</t>
  </si>
  <si>
    <t xml:space="preserve">      1112103006  BNTE Cta. 815002717</t>
  </si>
  <si>
    <t xml:space="preserve">      1112103007  BNTE Cta. 0183961286 CIDENG</t>
  </si>
  <si>
    <t xml:space="preserve">      1112103008  BNTE Cta. 548156672</t>
  </si>
  <si>
    <t xml:space="preserve">      1112103010  BNTE Cta. 0620348168</t>
  </si>
  <si>
    <t xml:space="preserve">      1112103011  BNTE Cta. 0102969332</t>
  </si>
  <si>
    <t xml:space="preserve">      1112103025  BNTE Cta. 0681904266</t>
  </si>
  <si>
    <t xml:space="preserve">      1112103027  BNTE Cta. 818582442</t>
  </si>
  <si>
    <t xml:space="preserve">      1112103028  BNTE Cta. 0892358209</t>
  </si>
  <si>
    <t xml:space="preserve">      1112103031  BANORTE 0215693040 PADES</t>
  </si>
  <si>
    <t xml:space="preserve">      1112103032  BANORTE 0253080286 CONCYTEG</t>
  </si>
  <si>
    <t xml:space="preserve">      1112103033  BANORTE 0268645018</t>
  </si>
  <si>
    <t xml:space="preserve">      1112107001  SANTANDER 1800002884</t>
  </si>
  <si>
    <t>*     1112 Bancos/Tesorería</t>
  </si>
  <si>
    <t>**    1110 Efectivo y Equivalentes</t>
  </si>
  <si>
    <t>*     1123 Deudores Diversos por cobrar a CP</t>
  </si>
  <si>
    <t>*     1125 Deudores por Anticipos de Tesorerí</t>
  </si>
  <si>
    <t>**    1120 Derechos a Recibir Efvo./Equivalen</t>
  </si>
  <si>
    <t xml:space="preserve">      1131001001  ANTICIPO A PROVEEDORES</t>
  </si>
  <si>
    <t>*     1131 Ant. Prov. Adq. Bienes y Prest Ser</t>
  </si>
  <si>
    <t>**    1130 Derechos a Recibir Bienes o Serv.</t>
  </si>
  <si>
    <t xml:space="preserve">      1191001001  DEPOSITOS EN GARANTIA SERV.</t>
  </si>
  <si>
    <t>*     1191 Valores en Garantía</t>
  </si>
  <si>
    <t>**    1190 Otros Activos Circulantes</t>
  </si>
  <si>
    <t>***   1100 ACTIVO CIRCULANTE</t>
  </si>
  <si>
    <t xml:space="preserve">      1231581001  TERRENOS A VALOR HISTORICO</t>
  </si>
  <si>
    <t>*     1231 Terrenos</t>
  </si>
  <si>
    <t xml:space="preserve">      1233058300  EDIFICIOS NO HABITACIONALES</t>
  </si>
  <si>
    <t xml:space="preserve">      1233583001  EDIFICIOS A VALOR HISTORICO</t>
  </si>
  <si>
    <t>*     1233 Edificios no Habitacionales</t>
  </si>
  <si>
    <t xml:space="preserve">      1236200001  CONS. EN PROC. EN BI</t>
  </si>
  <si>
    <t xml:space="preserve">      1236262200  Edificación no habitacional</t>
  </si>
  <si>
    <t>*     1236 Constr. en Proceso Bienes Propios</t>
  </si>
  <si>
    <t>**    1230 Bienes Inmuebles, Infr. y Cons.</t>
  </si>
  <si>
    <t xml:space="preserve">      1241151100  MUEBLES DE OFICINA Y</t>
  </si>
  <si>
    <t xml:space="preserve">      1241151101  MUEBLES OFNA Y ESTA</t>
  </si>
  <si>
    <t xml:space="preserve">      1241351500  EQUIPO DE CÓMPUTO Y</t>
  </si>
  <si>
    <t xml:space="preserve">      1241351501  EQUIPO DE CÓMPUTO Y</t>
  </si>
  <si>
    <t xml:space="preserve">      1241951900  OTROS MOBILIARIOS Y</t>
  </si>
  <si>
    <t xml:space="preserve">      1241951901  OTROS MOBILIARIOS Y</t>
  </si>
  <si>
    <t>*     1241 Mobiliario y Eq. de Administración</t>
  </si>
  <si>
    <t xml:space="preserve">      1242152100  EQUIPO Y APARATOS AU</t>
  </si>
  <si>
    <t xml:space="preserve">      1242352300  CÁMARAS FOTOGRÁFICAS</t>
  </si>
  <si>
    <t xml:space="preserve">      1242952900  OTRO MOBILIARIO Y EQ</t>
  </si>
  <si>
    <t xml:space="preserve">      1242952901  OTRO MOBILIARIO Y EQ</t>
  </si>
  <si>
    <t>*     1242 Mobiliario y Eq. Educacional y Rec</t>
  </si>
  <si>
    <t xml:space="preserve">      1243153100  EQUIPO MÉDICO Y DE L</t>
  </si>
  <si>
    <t xml:space="preserve">      1243153101  EQUIPO MÉDICO Y DE L</t>
  </si>
  <si>
    <t xml:space="preserve">      1243253200  INSTRUMENTAL MÉDICO</t>
  </si>
  <si>
    <t>*     1243 Eq. e Instrumental Médico y de Lab</t>
  </si>
  <si>
    <t xml:space="preserve">      1244154101  AUTOMÓVILES Y CAMIONES 2010</t>
  </si>
  <si>
    <t>*     1244 Equipo de Transporte</t>
  </si>
  <si>
    <t xml:space="preserve">      1246256200  MAQUINARIA Y EQUIPO</t>
  </si>
  <si>
    <t xml:space="preserve">      1246256201  MAQUINARIA Y EQUIPO</t>
  </si>
  <si>
    <t xml:space="preserve">      1246456400  SISTEMAS DE AIRE ACO</t>
  </si>
  <si>
    <t xml:space="preserve">      1246556500  EQUIPO DE COMUNICACI</t>
  </si>
  <si>
    <t xml:space="preserve">      1246556501  EQUIPO DE COMUNICACI</t>
  </si>
  <si>
    <t xml:space="preserve">      1246656600  EQUIPOS DE GENERACI</t>
  </si>
  <si>
    <t xml:space="preserve">      1246656601  EQUIPOS DE GENERACIÓ</t>
  </si>
  <si>
    <t xml:space="preserve">      1246756700  HERRAMIENTAS Y MÁQUI</t>
  </si>
  <si>
    <t xml:space="preserve">      1246756701  HERRAMIENTAS Y MÁQUI</t>
  </si>
  <si>
    <t xml:space="preserve">      1246956900  OTROS EQUIPOS 2011</t>
  </si>
  <si>
    <t xml:space="preserve">      1246956901  OTROS EQUIPOS 2010</t>
  </si>
  <si>
    <t>*     1246 Maquinaria, Otros Equipos y Herr.</t>
  </si>
  <si>
    <t xml:space="preserve">      1247151300  BIENES ARTÍSTICOS,</t>
  </si>
  <si>
    <t xml:space="preserve">      1247151301  BIENES ARTÍSTICOS,</t>
  </si>
  <si>
    <t>*     1247 Col., Obras de Arte y Obj. Val</t>
  </si>
  <si>
    <t>**    1240 Bienes Muebles</t>
  </si>
  <si>
    <t xml:space="preserve">      1261258301  DEP. ACUM. DE EDIFIC</t>
  </si>
  <si>
    <t>*     1261 Dep. Acum. de Inmuebles</t>
  </si>
  <si>
    <t xml:space="preserve">      1263151101  MUEBLES DE OFICINA Y</t>
  </si>
  <si>
    <t xml:space="preserve">      1263151501  EPO. DE COMPUTO Y DE</t>
  </si>
  <si>
    <t xml:space="preserve">      1263151901  OTROS MOBILIARIOS Y</t>
  </si>
  <si>
    <t xml:space="preserve">      1263252101  EQUIPOS Y APARATOS A</t>
  </si>
  <si>
    <t xml:space="preserve">      1263252301  CAMARAS FOTOGRAFICAS</t>
  </si>
  <si>
    <t xml:space="preserve">      1263252901  OTRO MOBILIARIO Y EP</t>
  </si>
  <si>
    <t xml:space="preserve">      1263353101  EQUIPO MÉDICO Y DE L</t>
  </si>
  <si>
    <t xml:space="preserve">      1263353201  INSTRUMENTAL MÉDICO</t>
  </si>
  <si>
    <t xml:space="preserve">      1263454101  AUTOMÓVILES Y CAMIONES 2010</t>
  </si>
  <si>
    <t xml:space="preserve">      1263656201  MAQUINARIA Y EQUIPO</t>
  </si>
  <si>
    <t xml:space="preserve">      1263656401  SISTEMAS DE AIRE ACO</t>
  </si>
  <si>
    <t xml:space="preserve">      1263656501  EQUIPO DE COMUNICACI</t>
  </si>
  <si>
    <t xml:space="preserve">      1263656601  EQUIPOS DE GENERACIÓ</t>
  </si>
  <si>
    <t xml:space="preserve">      1263656701  HERRAMIENTAS Y MÁQUI</t>
  </si>
  <si>
    <t xml:space="preserve">      1263656901  OTROS EQUIPOS 2010</t>
  </si>
  <si>
    <t>*     1263 Dep. Acum. de Bienes Muebles</t>
  </si>
  <si>
    <t>**    1260 Dep., Det. y Amortizaciones Acum.</t>
  </si>
  <si>
    <t>***   1200 ACTIVO NO CIRCULANTE</t>
  </si>
  <si>
    <t>****  ACTIVO</t>
  </si>
  <si>
    <t xml:space="preserve">      3110000001  APORTACIONES</t>
  </si>
  <si>
    <t xml:space="preserve">      3110000002  BAJA DE ACTIVO FIJO</t>
  </si>
  <si>
    <t xml:space="preserve">      3113835000  CONVENIO EJE ANT BIE</t>
  </si>
  <si>
    <t xml:space="preserve">      3113836000  CONVENIO EJE ANT OBR</t>
  </si>
  <si>
    <t xml:space="preserve">      3113915000  ESTATALES DE EJERCIC</t>
  </si>
  <si>
    <t xml:space="preserve">      3113916000  ESTATALES DE EJERCIC</t>
  </si>
  <si>
    <t>*     3110 Aportaciones</t>
  </si>
  <si>
    <t>**    3110 Aportaciones</t>
  </si>
  <si>
    <t xml:space="preserve">      3120000004  DONACIONES DE BIENES</t>
  </si>
  <si>
    <t>*     3120 Donaciones de Capital</t>
  </si>
  <si>
    <t>**    3120 Donaciones de Capital</t>
  </si>
  <si>
    <t>***   3100 Patrimonio Contribuido</t>
  </si>
  <si>
    <t xml:space="preserve">      3220000002  RESULTADOS ACUMULADOS</t>
  </si>
  <si>
    <t xml:space="preserve">      3220000014  RESULTADO EJERCICIO 2006</t>
  </si>
  <si>
    <t xml:space="preserve">      3220000015  RESULTADO EJERCICIO 2007</t>
  </si>
  <si>
    <t xml:space="preserve">      3220000016  RESULTADO EJERCICIO 2008</t>
  </si>
  <si>
    <t xml:space="preserve">      3220000017  RESULTADO EJERCICIO 2009</t>
  </si>
  <si>
    <t xml:space="preserve">      3220000018  RESULTADO EJERCICIO 2010</t>
  </si>
  <si>
    <t xml:space="preserve">      3220000019  RESULTADO EJERCICIO 2011</t>
  </si>
  <si>
    <t xml:space="preserve">      3220000020  RESULTADO EJERCICIO 2012</t>
  </si>
  <si>
    <t xml:space="preserve">      3220000021  RESULTADO EJERCICIO 2013</t>
  </si>
  <si>
    <t xml:space="preserve">      3220000022  RESULTADO DEL EJERCI</t>
  </si>
  <si>
    <t xml:space="preserve">      3220001000  CAPITALIZACIÓN RECUR</t>
  </si>
  <si>
    <t xml:space="preserve">      3220001001  CAPITALIZACIÓN REMANENTES</t>
  </si>
  <si>
    <t xml:space="preserve">      3220690201  APLICACIÓN DE REMANE</t>
  </si>
  <si>
    <t xml:space="preserve">      3220690202  APLICACIÓN DE REMANE</t>
  </si>
  <si>
    <t>*     3220 Resul. de Ejercicios Anteriores</t>
  </si>
  <si>
    <t>**    3220 Resul. de Ejercicios Anteriores</t>
  </si>
  <si>
    <t xml:space="preserve">      3243000002  RESERVA DE CONTIGENCIA</t>
  </si>
  <si>
    <t>*     3243 Reservas por Contingencias</t>
  </si>
  <si>
    <t>**    3240 Reservas</t>
  </si>
  <si>
    <t>***   3200 Patrimonio Generado</t>
  </si>
  <si>
    <t>****  HACIENDA PÚBLICA/ PATRIMONIO</t>
  </si>
  <si>
    <t xml:space="preserve">      2111401001  APORTACIÓN PATRONAL ISSEG</t>
  </si>
  <si>
    <t xml:space="preserve">      2111401004  APORTACION PATRONAL</t>
  </si>
  <si>
    <t xml:space="preserve">      2111401005  APORTACION PATRONAL SAR</t>
  </si>
  <si>
    <t>*     2111 Serv.Personales por Pagar a CP</t>
  </si>
  <si>
    <t xml:space="preserve">      2112101001  PROVEEDORES DE BIENE</t>
  </si>
  <si>
    <t>*     2112 Proveedores por Pagar a CP</t>
  </si>
  <si>
    <t xml:space="preserve">      2117101003  ISR SALARIOS POR PAGAR</t>
  </si>
  <si>
    <t xml:space="preserve">      2117101004  ISR ASIMILADOS POR PAGAR</t>
  </si>
  <si>
    <t xml:space="preserve">      2117101012  ISR POR PAGAR RET. H</t>
  </si>
  <si>
    <t xml:space="preserve">      2117102004  CEDULAR HONORARIOS A PAGAR</t>
  </si>
  <si>
    <t xml:space="preserve">      2117202002  APORTACIÓN TRABAJADOR ISSEG</t>
  </si>
  <si>
    <t xml:space="preserve">      2117301007  IVA POR PAGAR</t>
  </si>
  <si>
    <t xml:space="preserve">      2117502102  IMPUESTO NOMINAS A PAGAR</t>
  </si>
  <si>
    <t xml:space="preserve">      2117901003  COUTAS SINDICALES</t>
  </si>
  <si>
    <t xml:space="preserve">      2117903001  PENSIÓN ALIMENTICIA</t>
  </si>
  <si>
    <t xml:space="preserve">      2117909001  TIENDA DEPARTAMENTAL</t>
  </si>
  <si>
    <t xml:space="preserve">      2117911001  ISSEG</t>
  </si>
  <si>
    <t xml:space="preserve">      2117911002  ISSEG PRESTAMOS</t>
  </si>
  <si>
    <t xml:space="preserve">      2117912001  OPTICAS</t>
  </si>
  <si>
    <t xml:space="preserve">      2117918001  DIVO 5% AL MILLAR</t>
  </si>
  <si>
    <t xml:space="preserve">      2117918002  CAP 2%</t>
  </si>
  <si>
    <t>*     2117 Retenciones y Contribuciones por</t>
  </si>
  <si>
    <t xml:space="preserve">      2119905001  ACREEDORES DIVERSOS</t>
  </si>
  <si>
    <t xml:space="preserve">      2119905006  ACREEDORES VARIOS</t>
  </si>
  <si>
    <t xml:space="preserve">      2119905008  TITULACION TSU</t>
  </si>
  <si>
    <t xml:space="preserve">      2119905009  CENEVAL</t>
  </si>
  <si>
    <t xml:space="preserve">      2119905010  PROGRAMAS Y FONDOS</t>
  </si>
  <si>
    <t>*     2119 Otras Cuentas por Pagar a CP</t>
  </si>
  <si>
    <t>**    2110 Cuentas por Pagar a Corto Plazo</t>
  </si>
  <si>
    <t xml:space="preserve">      2161001002  DEPOSITOS EN GARANTÍ</t>
  </si>
  <si>
    <t>*     2161 Fondos en Garantía a CP</t>
  </si>
  <si>
    <t>**    2160 Fondos y Bienes de Terceros en Gtí</t>
  </si>
  <si>
    <t xml:space="preserve">      2191002001  ING PEND DE CLAS ODE</t>
  </si>
  <si>
    <t>*     2191 Ingresos por Clasificar</t>
  </si>
  <si>
    <t>*     2199 Otros Pasivos Circulantes</t>
  </si>
  <si>
    <t>**    2190 Otros Pasivos a Corto Plazo</t>
  </si>
  <si>
    <t>***   2100 PASIVO CIRCULANTE</t>
  </si>
  <si>
    <t>****  PASIVO</t>
  </si>
  <si>
    <t>***** BALANCE</t>
  </si>
  <si>
    <t xml:space="preserve">      5111113000  SUELDOS BASE AL PERS</t>
  </si>
  <si>
    <t>*     5111 Rem. al Personal Carácter Perm</t>
  </si>
  <si>
    <t xml:space="preserve">      5112122000  SUELDOS BASE AL PERS</t>
  </si>
  <si>
    <t>*     5112 Rem. al Personal Carácter Tran</t>
  </si>
  <si>
    <t xml:space="preserve">      5114141000  APORTACIONES DE SEGU</t>
  </si>
  <si>
    <t>*     5114 Seguridad Social</t>
  </si>
  <si>
    <t xml:space="preserve">      5115154000  PRESTACIONES CONTRACTUALES</t>
  </si>
  <si>
    <t xml:space="preserve">      5115159000  OTRAS PRESTACIONES S</t>
  </si>
  <si>
    <t>*     5115 Otras Prestaciones Sociales y Econ</t>
  </si>
  <si>
    <t>**    5110 Servicios Personales</t>
  </si>
  <si>
    <t>**    5120 Materiales y Suministros</t>
  </si>
  <si>
    <t xml:space="preserve">      5131311000  SERVICIO DE ENERGÍA</t>
  </si>
  <si>
    <t xml:space="preserve">      5131314000  TELEFONÍA TRADICIONAL</t>
  </si>
  <si>
    <t>*     5131 Servicios Básicos</t>
  </si>
  <si>
    <t xml:space="preserve">      5134341000  SERVICIOS FINANCIERO</t>
  </si>
  <si>
    <t>*     5134 Serv.Financieros, Bancarios y Come</t>
  </si>
  <si>
    <t xml:space="preserve">      5139392000  OTROS IMPUESTOS Y DERECHOS</t>
  </si>
  <si>
    <t>*     5139 Otros Servicios Generales</t>
  </si>
  <si>
    <t>**    5130 Servicios Generales</t>
  </si>
  <si>
    <t>***   5100 Gastos de Funcionamiento</t>
  </si>
  <si>
    <t>****  GASTOS Y OTRAS PÉRDIDAS</t>
  </si>
  <si>
    <t>***   4100 Ingresos de Gestión</t>
  </si>
  <si>
    <t>*     4221 Trans. Internas y Asig. al Secto</t>
  </si>
  <si>
    <t>**    4220 Transferencias, Asignaciones, Subs</t>
  </si>
  <si>
    <t>***   4200 Participaciones, Aportaciones,Tran</t>
  </si>
  <si>
    <t>***   4300 Otros Ingresos Y Beneficios</t>
  </si>
  <si>
    <t>****  INGRESOS Y OTROS BENEFICIOS</t>
  </si>
  <si>
    <t>***** AHORRO/DESAHORRO</t>
  </si>
  <si>
    <t>3220000023  RESULTADO DEL EJERCICIO 2015</t>
  </si>
  <si>
    <t xml:space="preserve">      3220000023  RESULT. EJER. 2015</t>
  </si>
  <si>
    <t>INDICE</t>
  </si>
  <si>
    <t>ESTADO DE VARIACIÓN EN LA HACIENDA PÚBLICA</t>
  </si>
  <si>
    <t>INFORME SOBRE PASIVOS CONTINGENTES</t>
  </si>
  <si>
    <t>REPORTE MENSUAL DE SUBSIDIOS RECIBIDOS POR EL GOBIERNO ESTATAL Y FEDERAL</t>
  </si>
  <si>
    <t>CONCILIACIONES BANCARIAS</t>
  </si>
  <si>
    <t>ESTADO ANALITICO DE INGRESOS POR RUBRO</t>
  </si>
  <si>
    <t>ESTADO ANALITICO DE INGRESOS  POR CFF/RUBRO</t>
  </si>
  <si>
    <t>ESTADO ANALITICO DE EGRESOS POR CLASIFICACION ADMINISTRATIVA</t>
  </si>
  <si>
    <t>ESTADO ANALITICO DE EGRESOS CLASIFICADOR POR OBJETO DE GASTO</t>
  </si>
  <si>
    <t>ESTADO ANALITICO DE EGRESOS POR CLASIFICACION ECONOMICA</t>
  </si>
  <si>
    <t>ESTADO ANALITICO DE EGRESOS POR CLASIFICACION FUNCIONAL DE GASTO</t>
  </si>
  <si>
    <t>ESTADO ANALITICO DE EGRESOS POR ENDEUDAMIENTO NETO</t>
  </si>
  <si>
    <t>ESTADO ANALITICO DE EGRESOS POR INTERES DE LA DEUDA</t>
  </si>
  <si>
    <t>ESTADO ANALITICO DE EGRESOS POR INDICADORES DE POSTURA FISCAL</t>
  </si>
  <si>
    <t>AVANCE FÍSICO FINANCIERO DE LA OBRA PÚBLICA</t>
  </si>
  <si>
    <t>BALANZA DE COMPROBACIÓN</t>
  </si>
  <si>
    <t>NOTAS A LOS ESTADOS FINANCIEROS</t>
  </si>
  <si>
    <t>BANORTE S.A.</t>
  </si>
  <si>
    <t>ISR ASIMILADOS A SALARIOS</t>
  </si>
  <si>
    <t>BANORTE 0409990427 PROFOCIE 2015</t>
  </si>
  <si>
    <t>GUILLERMO JASSO MENA</t>
  </si>
  <si>
    <t>INSTITUTO DE FINANCIAMIENTO E</t>
  </si>
  <si>
    <t>4 =(1+2+3)</t>
  </si>
  <si>
    <t>(4+1)</t>
  </si>
  <si>
    <t>ACREEDORES DIVERSOS</t>
  </si>
  <si>
    <t>SECRETARIO ADMINISTRATIVO</t>
  </si>
  <si>
    <t>1236 Construcciones en Proceso en Bienes</t>
  </si>
  <si>
    <t>MUNICIPIO DE SAN DIEGO DE LA UNION</t>
  </si>
  <si>
    <t>HUGO FERNANDO RAMOS PADILLA</t>
  </si>
  <si>
    <t>EM/RF</t>
  </si>
  <si>
    <t xml:space="preserve">      2117907001  MUEBLERIAS</t>
  </si>
  <si>
    <t xml:space="preserve">      2199002099  DIFERENCIAS IRRELEVA</t>
  </si>
  <si>
    <t>MARIO ORTIZ LANDEROS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</si>
  <si>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</si>
  <si>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</si>
  <si>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</si>
  <si>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</si>
  <si>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</si>
  <si>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</si>
  <si>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</si>
  <si>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 xml:space="preserve">      1263151301  "BIENES ARTÍSTICOS,</t>
  </si>
  <si>
    <t>Universidad Tecnológica del Norte de Guanajuato</t>
  </si>
  <si>
    <t>1263151301  "BIENES ARTÍSTICOS,</t>
  </si>
  <si>
    <t>MUNICIPIO DE SAN JOSE ITURBIDE</t>
  </si>
  <si>
    <t>CXP POR REMANENTES</t>
  </si>
  <si>
    <t>CXP REMANENTES EN SOL. DE REFRENDO</t>
  </si>
  <si>
    <t xml:space="preserve">      3113828005  FAFEF DE EJERCIC ANT</t>
  </si>
  <si>
    <t xml:space="preserve">      3220000024  RESULT. EJER. 2016</t>
  </si>
  <si>
    <t>3113828005  FAFEF DE EJERCIC ANT</t>
  </si>
  <si>
    <t>3220000024  RESULTADO DEL EJERCICIO 2016</t>
  </si>
  <si>
    <t>JAIME GRIMALDO ALONSO</t>
  </si>
  <si>
    <t>JUANA MARTHA SERNA QUINTERO</t>
  </si>
  <si>
    <t>MAGDA MIRTHALA HERNANDEZ GONZALEZ</t>
  </si>
  <si>
    <t>ALAN ANTONIO NUÑEZ RAYAS</t>
  </si>
  <si>
    <t>UNIVERSIDAD TECNOLOGICA DE MORELIA</t>
  </si>
  <si>
    <t>1122902001  OTRAS CUENTAS POR COBRAR</t>
  </si>
  <si>
    <t>AL 30 DE JUNIO DE 2017</t>
  </si>
  <si>
    <t>4. Ingresos Contables (4 = 1 + 2 + 3)</t>
  </si>
  <si>
    <t>4. Total de Gasto Contable (4 = 1 + 2 + 3)</t>
  </si>
  <si>
    <t xml:space="preserve">      2172002001  PROVISIÓN CONTINGENC</t>
  </si>
  <si>
    <t>*     2172 Provisión para Contingencias a CP</t>
  </si>
  <si>
    <t>**    2170 Provisiones a Corto Plazo</t>
  </si>
  <si>
    <t>4341 Disminución del Exceso en Provis.</t>
  </si>
  <si>
    <t>Efectivo y Equivalente al Efectivo al Final del Ejercicio</t>
  </si>
  <si>
    <t>* EFECTIVO Y EQUIVALENTES</t>
  </si>
  <si>
    <t>2199002099  DIFERENCIAS IRRELEVA</t>
  </si>
  <si>
    <t xml:space="preserve">      3220000025  RESULT. EJER. 2017</t>
  </si>
  <si>
    <t>2199002001  CXP GEG POR SERV. EDUCATIVOS</t>
  </si>
  <si>
    <t>3220000025  RESULTADO DEL EJERCICIO 2017</t>
  </si>
  <si>
    <t>DETALLE DE INGRESOS PROPIOS</t>
  </si>
  <si>
    <t>RUBRO</t>
  </si>
  <si>
    <t>ANTERIOR</t>
  </si>
  <si>
    <t>DEL MES</t>
  </si>
  <si>
    <t>ACUMULADO</t>
  </si>
  <si>
    <t>INGRESOS PROPIOS</t>
  </si>
  <si>
    <t>REEXPEDICIÓN DE CREDENCIAL</t>
  </si>
  <si>
    <t>TALLERES REMEDIALES</t>
  </si>
  <si>
    <t>RECARGOS</t>
  </si>
  <si>
    <t>INGRESOS POR SERVICIOS EXTERNOS</t>
  </si>
  <si>
    <t>INTERESES NORMALES</t>
  </si>
  <si>
    <t>NO PRESUPUESTAL</t>
  </si>
  <si>
    <t>DIFERENCIA POR REDONDEO</t>
  </si>
  <si>
    <t>*     4399 Otros Ingresos y Beneficios Varios</t>
  </si>
  <si>
    <t>**    4390 Otros Ingresos y Beneficios Varios</t>
  </si>
  <si>
    <t xml:space="preserve">      3220690213  APLICACIÓN DE REMANE</t>
  </si>
  <si>
    <t xml:space="preserve">      3220690211  APLICACIÓN DE REMANE</t>
  </si>
  <si>
    <t>3220690211  APLICACIÓN DE REMANENTE PROPIO</t>
  </si>
  <si>
    <t>3220690213  APLICACIÓN DE REMANE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</si>
  <si>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</si>
  <si>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</si>
  <si>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</si>
  <si>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</si>
  <si>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ESTADO DE FLUJO DE EFECTIVO</t>
  </si>
  <si>
    <t>ESTADO ANALITICO DEL ACTIVO</t>
  </si>
  <si>
    <t>ESTADO ANALITICO DE LA DEUDA Y OTROS PASIVOS</t>
  </si>
  <si>
    <t xml:space="preserve">      3220690212  APLICACIÓN DE REMANE</t>
  </si>
  <si>
    <t>3220690212  APLICACIÓN DE REMANENTE FEDERAL</t>
  </si>
  <si>
    <t>Encargado de Rectoría de la Universidad Tecnológica del Norte de Guanajuato</t>
  </si>
  <si>
    <t>TOTAL INGRESOS PROPIOS Y PROYECTOS</t>
  </si>
  <si>
    <t xml:space="preserve">      3115101001  REASIGNACION DE BIEN</t>
  </si>
  <si>
    <t>3115101001  REASIGNACION DE BIENES MUEBLES</t>
  </si>
  <si>
    <t xml:space="preserve">Encargado de Rectoría de la Universidad Tecnológica del Norte de Guanajuato                                                                                                </t>
  </si>
  <si>
    <t xml:space="preserve">Encargado de Rectoría de la Universidad Tecnológica del Norte de Guanajuato                                                                    </t>
  </si>
  <si>
    <t xml:space="preserve">Encargado de Rectoría de la Universidad Tecnológica del Norte de Guanajuato                                                                                               </t>
  </si>
  <si>
    <t xml:space="preserve">Encargado de Rectoría de la Universidad Tecnológica del Norte de Guanajuato                                                                                     </t>
  </si>
  <si>
    <t xml:space="preserve">Encargado de Rectoría de la Universidad Tecnológica del Norte de Guanajuato         </t>
  </si>
  <si>
    <t xml:space="preserve">Encargado de Rectoría de la Universidad Tecnológica del Norte de Guanajuato                                                                 </t>
  </si>
  <si>
    <t>ESF-07 PARTICIPACIONES Y APORT.  CAPITAL</t>
  </si>
  <si>
    <t>M. en C. Andrés Salvador Casillas Barajas</t>
  </si>
  <si>
    <t>RE-INSCRIPCIÓN</t>
  </si>
  <si>
    <t>CURSOS DE IDIOMAS</t>
  </si>
  <si>
    <t>CURSOS OTROS</t>
  </si>
  <si>
    <t>CUOTAS TITULACIÓN</t>
  </si>
  <si>
    <t>SERVICIOS TECNOLÓGICOS</t>
  </si>
  <si>
    <t xml:space="preserve">      3220000026  RESULTADO EJE 2018</t>
  </si>
  <si>
    <t xml:space="preserve">      4173730102  RE-INSCRIPCIÓN</t>
  </si>
  <si>
    <t xml:space="preserve">      4173730205  CURSOS DE IDIOMAS</t>
  </si>
  <si>
    <t xml:space="preserve">      4173730907  INGRESOS POR SERVICI</t>
  </si>
  <si>
    <t>*     4173 Ingr.Vta de Bienes/Servicios Org.</t>
  </si>
  <si>
    <t>**    4170 Ingresos por Venta de Bienes y Ser</t>
  </si>
  <si>
    <t xml:space="preserve">      4221911100  ESTATAL SERVICIOS PE</t>
  </si>
  <si>
    <t xml:space="preserve">      4221911200  ESTATAL MATERIALES Y</t>
  </si>
  <si>
    <t xml:space="preserve">      4221911300  ESTATAL SERVICIOS GENERALES</t>
  </si>
  <si>
    <t xml:space="preserve">      4399790101  INTERES NORMALES</t>
  </si>
  <si>
    <t>4173730205  CURSOS DE IDIOMAS</t>
  </si>
  <si>
    <t>4173730907  INGRESOS POR SERVICIOS EXTERNOS</t>
  </si>
  <si>
    <t>4221911100  ESTATAL SERVICIOS PERSONALES</t>
  </si>
  <si>
    <t>4221911200  ESTATAL MATERIALES Y SUMINISTROS</t>
  </si>
  <si>
    <t>4221911300  ESTATAL SERVICIOS GENERALES</t>
  </si>
  <si>
    <t>3220000026  RESULTADO DEL EJERCICIO 2018</t>
  </si>
  <si>
    <t>EXAMEN DE ADMISIÓN</t>
  </si>
  <si>
    <t>RENTA DE CAFETERÍA</t>
  </si>
  <si>
    <t xml:space="preserve">      1242252200  APARATOS DEPORTIVOS 2011</t>
  </si>
  <si>
    <t xml:space="preserve">      3220790202  APLICACIÓN DE REMANE</t>
  </si>
  <si>
    <t>1242252200  APARATOS DEPORTIVOS 2011</t>
  </si>
  <si>
    <t>4173730402  EXAMEN DE ADMISIÓN</t>
  </si>
  <si>
    <t>3220790202  APLICACIÓN DE REMANENTE FEDERAL</t>
  </si>
  <si>
    <t>Relación de Bienes Muebles que Componen el Patrimonio</t>
  </si>
  <si>
    <t>Código</t>
  </si>
  <si>
    <t>Descripción del Bien Mueble</t>
  </si>
  <si>
    <t>Valor en libros</t>
  </si>
  <si>
    <t>"La relación de bienes inmuebles que conforman el patrimonio, se presenta en formato electrónico según Art. 23 de la Ley General de Contabilidad Gubernamental"</t>
  </si>
  <si>
    <t>Relación de Bienes Inmuebles que Componen el Patrimonio</t>
  </si>
  <si>
    <t>"La relación de bienes muebles que conforman el patrimonio, se presenta en formato electrónico según Art. 23 de la Ley General de Contabilidad Gubernamental"</t>
  </si>
  <si>
    <t>Bajo protesta de decir verdad declaramos que los Estados Financieros y sus Notas son razonablemente correctos y responsabilidad del emisor.</t>
  </si>
  <si>
    <t>RENTA DE ESPACIOS DIVERSOS</t>
  </si>
  <si>
    <t xml:space="preserve">      1112103041  BANORTE 1058967002 R</t>
  </si>
  <si>
    <t xml:space="preserve">      5139398000  IMPUESTO DE NOMINA</t>
  </si>
  <si>
    <t>4213831000  SERVICIOS PERSONALES</t>
  </si>
  <si>
    <t>5139398000  IMPUESTO DE NOMINA</t>
  </si>
  <si>
    <t>1112103041  BANORTE 1058967002 R</t>
  </si>
  <si>
    <t>PATROCINIOS</t>
  </si>
  <si>
    <t>EXAMENES OTROS</t>
  </si>
  <si>
    <t xml:space="preserve">      3220790201  APLICACIÓN DE REMANE</t>
  </si>
  <si>
    <t>4213832000  MATERIALES Y SUMINISTROS</t>
  </si>
  <si>
    <t>4213833000  SERVICIOS GENERALES</t>
  </si>
  <si>
    <t>DISMINUCIÓN POR EXCESO DE PROVISIONES</t>
  </si>
  <si>
    <t xml:space="preserve">      1246156100  MAQUINARIA Y EQUIPO</t>
  </si>
  <si>
    <t xml:space="preserve">      3110911500  ESTATAL BIENES MUEBL</t>
  </si>
  <si>
    <t xml:space="preserve">      3110911600  ESTATAL OBRA PÚBLICA</t>
  </si>
  <si>
    <t>1246156100  MAQUINARIA Y EQUIPO</t>
  </si>
  <si>
    <t>NOTA:</t>
  </si>
  <si>
    <t>3110911500  ESTATAL BIENES MUEBL</t>
  </si>
  <si>
    <t>3110911600  ESTATAL OBRA PÚBLICA</t>
  </si>
  <si>
    <t>3220790201  APLICACIÓN DE REMANENTE PROPIO</t>
  </si>
  <si>
    <t xml:space="preserve">      1244154100  VEHÍCULOS Y EQUIPO T</t>
  </si>
  <si>
    <t xml:space="preserve">      2111101001  SUELDOS POR PAGAR</t>
  </si>
  <si>
    <t xml:space="preserve">      1229101001  OTRAS CUENTAS POR CO</t>
  </si>
  <si>
    <t>*     1229 Otros Derechos a Recibir Efvo/Eq.</t>
  </si>
  <si>
    <t>**    1220 Derechos a Recibir Efvo/Eq.</t>
  </si>
  <si>
    <t>MAE. Loth Mariano Pérez Camacho</t>
  </si>
  <si>
    <t xml:space="preserve">      1263252201  APARATOS DEPORTIVOS 2010</t>
  </si>
  <si>
    <t xml:space="preserve">      1263656101  MAQUINARIA Y EQUIPO</t>
  </si>
  <si>
    <t xml:space="preserve">      2111401006  SEGUROS GASTOS MÉDIC</t>
  </si>
  <si>
    <t>1263252201  APARATOS DEPORTIVOS 2010</t>
  </si>
  <si>
    <t>1263656101  MAQUINARIA Y EQUIPO</t>
  </si>
  <si>
    <t>4213834000  AYUDAS Y SUBSIDIOS</t>
  </si>
  <si>
    <t xml:space="preserve">      3220000027  RESULTADO EJE 2019</t>
  </si>
  <si>
    <t xml:space="preserve">      3221792001  REM CIERRE RECURSOS</t>
  </si>
  <si>
    <t xml:space="preserve">      3221793001  REM CIERRE EST LIBRE</t>
  </si>
  <si>
    <t xml:space="preserve">      3221793003  REM REINTEGRO EST LI</t>
  </si>
  <si>
    <t xml:space="preserve">      3221795001  REM CIERRE CONVENIOS</t>
  </si>
  <si>
    <t xml:space="preserve">      3221795002   REM REFRENDO CONVEN</t>
  </si>
  <si>
    <t xml:space="preserve">      3221795003  REM REINTEGRO CONVEN</t>
  </si>
  <si>
    <t>4221911400  ESTATAL SUBSIDIOS Y AYUDAS</t>
  </si>
  <si>
    <t>3220000027  RESULTADO DEL EJERCICIO 2019</t>
  </si>
  <si>
    <t>3221792001  REMANENTE CIERRE RECURSOS PROPIOS</t>
  </si>
  <si>
    <t>3221793001  REM CIERRE EST LIBRE</t>
  </si>
  <si>
    <t>3221795002   REM REFRENDO CONVEN</t>
  </si>
  <si>
    <t xml:space="preserve">      1112103043  BANORTE 1096253181 R</t>
  </si>
  <si>
    <t xml:space="preserve">      1112103044  BANORTE 1096250779 R</t>
  </si>
  <si>
    <t xml:space="preserve">      5114114400  SEGUROS MÚLTIPLES</t>
  </si>
  <si>
    <t xml:space="preserve">      5114144000  SEGUROS MÚLTIPLES</t>
  </si>
  <si>
    <t xml:space="preserve">      5124248000  MATERIALES COMPLEMENTARIOS</t>
  </si>
  <si>
    <t>*     5124 Mat. y Artículos de Construcción y</t>
  </si>
  <si>
    <t xml:space="preserve">      5126261000  COMBUSTIBLES, LUBRI</t>
  </si>
  <si>
    <t>*     5126 Combustibles,Lubricantes y Aditivo</t>
  </si>
  <si>
    <t xml:space="preserve">      4173730402  EXAMEN DE ADMISIÓN</t>
  </si>
  <si>
    <t>5114114400  SEGUROS MÚLTIPLES</t>
  </si>
  <si>
    <t>5114144000  SEGUROS MÚLTIPLES</t>
  </si>
  <si>
    <t>1112103043  BANORTE 1096253181 R</t>
  </si>
  <si>
    <t>1112103044  BANORTE 1096250779 R</t>
  </si>
  <si>
    <t>Ingresos de Gestión</t>
  </si>
  <si>
    <t>XX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</si>
  <si>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</si>
  <si>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</si>
  <si>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</si>
  <si>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</si>
  <si>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Financieros</t>
  </si>
  <si>
    <t>Gastos de Funcionamiento</t>
  </si>
  <si>
    <t>Aumento por Insuficiencia de Estimaciones por Pérdida o Deterioro u Obsolescencia</t>
  </si>
  <si>
    <t>Inversión Pública no Capitalizable</t>
  </si>
  <si>
    <t>“Bajo protesta de decir verdad declaramos que los Estados Financieros y sus notas, son razonablemente correctos y son responsabilidad del emisor”.</t>
  </si>
  <si>
    <t>Universidad Tecnológica del Norte de Guanajuato
Estado de Actividades
Del 1 de Enero al 31 de Marzo de 2020</t>
  </si>
  <si>
    <t xml:space="preserve">                        M. en C. Andrés Salvador Casillas Barajas</t>
  </si>
  <si>
    <t>Secretario Administrativo de la Universidad</t>
  </si>
  <si>
    <t>Tecnológica del Norte de Guanajuato</t>
  </si>
  <si>
    <t xml:space="preserve">           _________________________________________________</t>
  </si>
  <si>
    <t>*     4213 Convenios</t>
  </si>
  <si>
    <t>**    4210 Participaciones y Aportaciones</t>
  </si>
  <si>
    <t>Hacienda Pública / Patrimonio Neto Final de 2020</t>
  </si>
  <si>
    <t xml:space="preserve">      2117904004  SEGUROS INBURSA S.A.</t>
  </si>
  <si>
    <t>2111401001  APORTACIÓN PATRONAL ISSEG</t>
  </si>
  <si>
    <t>2117202002  APORTACIÓN TRABAJADOR ISSEG</t>
  </si>
  <si>
    <t>Obra Pública en Bienes de Dominio Público</t>
  </si>
  <si>
    <t xml:space="preserve">      1112103045  BANORTE 1112363485 F</t>
  </si>
  <si>
    <t xml:space="preserve">      1112103046  BANORTE 1112364718 R</t>
  </si>
  <si>
    <t xml:space="preserve">      3111835000  CONVENIO BIENES MUEBLES</t>
  </si>
  <si>
    <t>3111835000  CONVENIO BIENES MUEBLES</t>
  </si>
  <si>
    <t>1112103045  BANORTE 1112363485 F</t>
  </si>
  <si>
    <t>1112103046  BANORTE 1112364718 R</t>
  </si>
  <si>
    <t>2012</t>
  </si>
  <si>
    <t>2013</t>
  </si>
  <si>
    <t>Encargado de Secretaría Administrativa de la Universidad Tecnológica del Norte de Guanajuato</t>
  </si>
  <si>
    <t>Encargado de Secretaría administrativa de la Universidad Tecnológica del Norte de Guanajuato</t>
  </si>
  <si>
    <t>Encargado de Secretaría Administrativa de la Universidad Tecnlógica del Norte de Guanajuato.</t>
  </si>
  <si>
    <t>2117301007  IVA POR PAGAR</t>
  </si>
  <si>
    <t xml:space="preserve">      1112103047  BANORTE 1123771228 R</t>
  </si>
  <si>
    <t>1112103047  BANORTE 1123771228 R</t>
  </si>
  <si>
    <t>Encargado de Secretaría Administrativo de la Universidad Tecnológica del Norte de Guanajuato</t>
  </si>
  <si>
    <t xml:space="preserve">      1145400001  BIENES MUEBLES EN TRÁNSITO</t>
  </si>
  <si>
    <t>*     1145 Bienes en Tránsito</t>
  </si>
  <si>
    <t>**    1140 Inventarios</t>
  </si>
  <si>
    <t>4221913001  RECURSOS INTERINSTITUCIONALES</t>
  </si>
  <si>
    <t>Hacienda Pública / Patrimonio Contribuido Neto de 2020</t>
  </si>
  <si>
    <t>Hacienda Pública / Patrimonio Generado Neto de 2020</t>
  </si>
  <si>
    <t>Exceso o Insuficiencia en la Actualización de la Hacienda
Pública / Patrimonio Neto de 2020</t>
  </si>
  <si>
    <t>Cambios en la Hacienda Pública / Patrimonio Contribuido Neto de 2021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</si>
  <si>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</si>
  <si>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</si>
  <si>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</si>
  <si>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PROYECTOS 2021</t>
  </si>
  <si>
    <t>FAM 2021</t>
  </si>
  <si>
    <t>INS CUAT A LIC E ING</t>
  </si>
  <si>
    <t>INS CUA A TÉC SUP UN</t>
  </si>
  <si>
    <t>INS NVO IN A LIC ING</t>
  </si>
  <si>
    <t>EXAMEN EXTRAO P MAT</t>
  </si>
  <si>
    <t>EXAMEN GLOBAL</t>
  </si>
  <si>
    <t>CER PAR O TOT DE EST</t>
  </si>
  <si>
    <t>EXPEDICIÓN DE TÍTULO</t>
  </si>
  <si>
    <t>CONST DE EST O CALIF</t>
  </si>
  <si>
    <t>HISTORIAL ACADÉMICO</t>
  </si>
  <si>
    <t xml:space="preserve">      3220000028  RESULTADO DEL EJERCI</t>
  </si>
  <si>
    <t xml:space="preserve">      3221792002   REM REFRENDO RECURS</t>
  </si>
  <si>
    <t xml:space="preserve">      4173732201  INS CUAT A LIC E ING</t>
  </si>
  <si>
    <t xml:space="preserve">      4173732202  INS CUA A TEC SUP UN</t>
  </si>
  <si>
    <t xml:space="preserve">      4173732205  EXAMEN EXTRAO P MAT</t>
  </si>
  <si>
    <t xml:space="preserve">      4173732209  CONST DE EST O CALIF</t>
  </si>
  <si>
    <t xml:space="preserve">      4213834000  AYUDAS Y SUBSIDIOS</t>
  </si>
  <si>
    <t>2111401006  SEGUROS GASTOS MÉDICOS MAYORES</t>
  </si>
  <si>
    <t>2117904004  SEGUROS INBURSA S.A.</t>
  </si>
  <si>
    <t>2119905001  ACREEDORES DIVERSOS</t>
  </si>
  <si>
    <t>4173732201  INS CUAT A LIC E ING</t>
  </si>
  <si>
    <t>4173732202  INS CUA A TEC SUP UN</t>
  </si>
  <si>
    <t>4173732205  EXAMEN EXTRAORDINARIO POR MATERIA</t>
  </si>
  <si>
    <t>4173732209  CONST DE EST O CALIF</t>
  </si>
  <si>
    <t>3220000028  RESULTADO DEL EJERCICIO 2020</t>
  </si>
  <si>
    <t>3221792002   REM REFRENDO RECURS</t>
  </si>
  <si>
    <t>8110000001  LEY DE INGRESOS ESTIMADA</t>
  </si>
  <si>
    <t>8120000001  LEY DE INGRESOS POR EJECUTAR</t>
  </si>
  <si>
    <t>8130000001  MOD LEY INGRESO ESTIMADO</t>
  </si>
  <si>
    <t>8150000001  LEY DE INGRESOS RECAUDADA</t>
  </si>
  <si>
    <t>8210000001  PTTO EGRESOS APROBADO</t>
  </si>
  <si>
    <t>8220000001  PTTO EGRESOS POR EJERCER</t>
  </si>
  <si>
    <t>8230000001  MOD PTTO EGRESO APROBADO</t>
  </si>
  <si>
    <t>8270000001  PTTO EGRESOS PAGADO</t>
  </si>
  <si>
    <t>CUENTAS DE ORDEN PRESUPUESTARIAS</t>
  </si>
  <si>
    <t>El importe de proyecto federal corresponde a PRODEP 2020.</t>
  </si>
  <si>
    <t xml:space="preserve">      5112121000  HONORARIOS ASIMILABL</t>
  </si>
  <si>
    <t xml:space="preserve">      5114142000  APORT. VIVIENDA</t>
  </si>
  <si>
    <t xml:space="preserve">      5114143000  APORT. S. RETIRO.</t>
  </si>
  <si>
    <t xml:space="preserve">      5116171000  ESTÍMULOS</t>
  </si>
  <si>
    <t>*     5116 Pag. de Estímulos a Servidores Púb</t>
  </si>
  <si>
    <t xml:space="preserve">      5131317000  SERV. ACCESO A INTE</t>
  </si>
  <si>
    <t xml:space="preserve">      5135355000  REPAR. Y MTTO. DE EQ</t>
  </si>
  <si>
    <t xml:space="preserve">      5135358000  SERVICIOS DE LIMPIEZ</t>
  </si>
  <si>
    <t>*     5135 Serv. de Inst., Reparación, Mant.</t>
  </si>
  <si>
    <t xml:space="preserve">      5137375000  VIATICOS EN EL PAIS</t>
  </si>
  <si>
    <t>*     5137 Servicios de Traslado y Viáticos</t>
  </si>
  <si>
    <t xml:space="preserve">      5599000006  Diferencia por Redondeo</t>
  </si>
  <si>
    <t>*     5599 Otros Gastos Varios</t>
  </si>
  <si>
    <t>**    5590 Otros Gastos</t>
  </si>
  <si>
    <t>***   5500 Otros Gtos y Pérdidas Extraord.</t>
  </si>
  <si>
    <t xml:space="preserve">      4173730206  CURSOS OTROS</t>
  </si>
  <si>
    <t xml:space="preserve">      4173730701  CUOTAS DE TITULACIÓN</t>
  </si>
  <si>
    <t xml:space="preserve">      4173730909  SERVICIOS TECNOLOGICOS</t>
  </si>
  <si>
    <t xml:space="preserve">      4173732203  INSCRIPCIÓN INICIAL</t>
  </si>
  <si>
    <t xml:space="preserve">      4173732206  EXAMEN GLOBAL</t>
  </si>
  <si>
    <t xml:space="preserve">      4173732208  EXPEDICION DE TITULO</t>
  </si>
  <si>
    <t xml:space="preserve">      4213831000  SERVICIOS PERSONALES</t>
  </si>
  <si>
    <t xml:space="preserve">      4213832000  MATERIALES Y SUMINISTROS</t>
  </si>
  <si>
    <t xml:space="preserve">      4213833000  SERVICIOS GENERALES</t>
  </si>
  <si>
    <t xml:space="preserve">      4399790606  RENTA DE ESPACIOS DIVERSOS</t>
  </si>
  <si>
    <t>4173730701  CUOTAS DE TITULACIÓN</t>
  </si>
  <si>
    <t>4173732203  INSCRIPCIÓN INICIAL</t>
  </si>
  <si>
    <t>4173732206  EXAMEN GLOBAL</t>
  </si>
  <si>
    <t>4173732208  EXPEDICION DE TITULO</t>
  </si>
  <si>
    <t>5112121000  HONORARIOS ASIMILABLES A SALARIOS</t>
  </si>
  <si>
    <t>5114142000  APORTACIONES A FONDOS DE VIVIENDA</t>
  </si>
  <si>
    <t>5114143000  APORT. S. RETIRO.</t>
  </si>
  <si>
    <t>5116171000  ESTÍMULOS</t>
  </si>
  <si>
    <t>5124248000  MATERIALES COMPLEMENTARIOS</t>
  </si>
  <si>
    <t>5126261000  COMBUSTIBLES, LUBRI</t>
  </si>
  <si>
    <t>5131314000  TELEFONÍA TRADICIONAL</t>
  </si>
  <si>
    <t>5135355000  REPAR. Y MTTO. DE EQ</t>
  </si>
  <si>
    <t>5139392000  OTROS IMPUESTOS Y DERECHOS</t>
  </si>
  <si>
    <t>5599000006  Diferencia por Redondeo</t>
  </si>
  <si>
    <t>8240000001  PTTO EGRESOS COMPROMETIDO</t>
  </si>
  <si>
    <t>Cuenta Pública 2021</t>
  </si>
  <si>
    <t xml:space="preserve">      1112103048  BANORTE 1143640489 R</t>
  </si>
  <si>
    <t xml:space="preserve">      1112103049  BANORTE 1143638329 G</t>
  </si>
  <si>
    <t xml:space="preserve">      3221792003  REM DISPONIBLE RECUR</t>
  </si>
  <si>
    <t xml:space="preserve">      2112101002  PADRON UNICO DE PROVEEDORES</t>
  </si>
  <si>
    <t xml:space="preserve">      5122221000  ALIMENTACIÓN DE PERSONAS</t>
  </si>
  <si>
    <t>*     5122 Alimentos y Utensilios</t>
  </si>
  <si>
    <t xml:space="preserve">      5124242000  CEMENTO Y PRODUCTOS</t>
  </si>
  <si>
    <t xml:space="preserve">      5131313000  SERVICIO DE AGUA POTABLE</t>
  </si>
  <si>
    <t xml:space="preserve">      5131318000  SERVICIOS POSTALES Y</t>
  </si>
  <si>
    <t xml:space="preserve">      5133336000  SERVS. APOYO ADMVO.</t>
  </si>
  <si>
    <t xml:space="preserve">      5133339000  SERVICIOS PROFESIONA</t>
  </si>
  <si>
    <t>*     5133 Serv. Profes., Científicos y Técn.</t>
  </si>
  <si>
    <t xml:space="preserve">      5135353000  INST., REPAR. Y MTT</t>
  </si>
  <si>
    <t xml:space="preserve">      5138385000  GASTOS  DE REPRESENTACION</t>
  </si>
  <si>
    <t>*     5138 Servicios Oficiales</t>
  </si>
  <si>
    <t xml:space="preserve">      4399000008  Diferencia por Redondeo</t>
  </si>
  <si>
    <t>4173730102  RE-INSCRIPCIÓN</t>
  </si>
  <si>
    <t>4173730206  CURSOS OTROS</t>
  </si>
  <si>
    <t>4173730909  SERVICIOS TECNOLOGICOS</t>
  </si>
  <si>
    <t>5122221000  ALIMENTACIÓN DE PERSONAS</t>
  </si>
  <si>
    <t>5124242000  CEMENTO Y PRODUCTOS DE CONCRETO</t>
  </si>
  <si>
    <t>5131313000  SERVICIO DE AGUA POTABLE</t>
  </si>
  <si>
    <t>5131317000  SERV. ACCESO A INTE</t>
  </si>
  <si>
    <t>5131318000  SERVICIOS POSTALES Y TELEGRAFICOS</t>
  </si>
  <si>
    <t>5133336000  SERVS. APOYO ADMVO.</t>
  </si>
  <si>
    <t>5133339000  SERVICIOS PROFESIONA</t>
  </si>
  <si>
    <t>5135358000  SERVICIOS DE LIMPIEZ</t>
  </si>
  <si>
    <t>5137375000  VIATICOS EN EL PAIS</t>
  </si>
  <si>
    <t>5138385000  GASTOS  DE REPRESENTACION</t>
  </si>
  <si>
    <t>1112103048  BANORTE 1143640489 R</t>
  </si>
  <si>
    <t>1112103049  BANORTE 1143638329 G</t>
  </si>
  <si>
    <t>En el mes de abril no se refleja subsidio estatal ni federal, ya que ambos se facturaron en marzo y por tanto se acumularon en ese mes.</t>
  </si>
  <si>
    <t xml:space="preserve">      5113131000  PRIMAS POR AÑOS DE S</t>
  </si>
  <si>
    <t xml:space="preserve">      5113132000  PRIMAS DE VACAS., D</t>
  </si>
  <si>
    <t>*     5113 Rem. Adicionales y Especiales</t>
  </si>
  <si>
    <t xml:space="preserve">      5129294000  REFACCIONES Y ACCESO</t>
  </si>
  <si>
    <t>*     5129 Herram.,Refacciones y Accesorios M</t>
  </si>
  <si>
    <t xml:space="preserve">      5133331000  SERVS. LEGALES, DE</t>
  </si>
  <si>
    <t xml:space="preserve">      5135359000  SERVICIOS DE JARDINE</t>
  </si>
  <si>
    <t xml:space="preserve">      5521002001  PROVISIÓN DE PASIVO</t>
  </si>
  <si>
    <t>*     5521 Provisiones de Pasivos a CP</t>
  </si>
  <si>
    <t>**    5520 Provisiones</t>
  </si>
  <si>
    <t xml:space="preserve">      4173732207  CER PAR O TOT DE EST</t>
  </si>
  <si>
    <t>4173732207  CER PAR O TOT DE EST</t>
  </si>
  <si>
    <t>5113131000  PRIMAS POR AÑOS DE S</t>
  </si>
  <si>
    <t>5113132000  PRIMAS DE VACAS., D</t>
  </si>
  <si>
    <t>5129294000  REFACCIONES Y ACCESO</t>
  </si>
  <si>
    <t>5135353000  INST., REPAR. Y MTT</t>
  </si>
  <si>
    <t>5135359000  SERVICIOS DE JARDINE</t>
  </si>
  <si>
    <t>5521002001  PROVISIÓN DE PASIVO A CORTO PLAZO</t>
  </si>
  <si>
    <t xml:space="preserve">      2112199099  EM/RF</t>
  </si>
  <si>
    <t xml:space="preserve">      5121211000  MATERIALES Y ÚTILES</t>
  </si>
  <si>
    <t xml:space="preserve">      5121214000  MAT.,UTILES Y EQUIPO</t>
  </si>
  <si>
    <t xml:space="preserve">      5121216000  MATERIAL DE LIMPIEZA</t>
  </si>
  <si>
    <t>*     5121 Materiales de Admón, Emisión de Do</t>
  </si>
  <si>
    <t xml:space="preserve">      5124244000  MADERA Y PRODUCTOS D</t>
  </si>
  <si>
    <t xml:space="preserve">      5124249000  OTROS MATERIALES Y A</t>
  </si>
  <si>
    <t xml:space="preserve">      5125254000  MATERIALES, ACCESOR</t>
  </si>
  <si>
    <t>*     5125 Prod.Químicos, Farmacéuticos y Lab</t>
  </si>
  <si>
    <t xml:space="preserve">      5131315000  TELEFONÍA CELULAR</t>
  </si>
  <si>
    <t xml:space="preserve">      5136361100  DIFUSION POR RADIO,</t>
  </si>
  <si>
    <t>*     5136 Serv. de Comunicación Social y Pub</t>
  </si>
  <si>
    <t xml:space="preserve">      5138383000  CONGRESOS Y CONVENCIONES</t>
  </si>
  <si>
    <t xml:space="preserve">      4173730202  TALLERES REMEDIALES</t>
  </si>
  <si>
    <t xml:space="preserve">      4173732211  HISTORIAL ACADEMICO</t>
  </si>
  <si>
    <t>2112101002  PADRON UNICO DE PROVEEDORES</t>
  </si>
  <si>
    <t>4173730202  TALLERES REMEDIALES</t>
  </si>
  <si>
    <t>4173732211  HISTORIAL ACADEMICO</t>
  </si>
  <si>
    <t>5121211000  MATERIALES Y ÚTILES DE OFICINA</t>
  </si>
  <si>
    <t>5121216000  MATERIAL DE LIMPIEZA</t>
  </si>
  <si>
    <t>5125254000  MATERIALES, ACCESOR</t>
  </si>
  <si>
    <t>5133331000  SERVS. LEGALES, DE</t>
  </si>
  <si>
    <t>5138383000  CONGRESOS Y CONVENCIONES</t>
  </si>
  <si>
    <t>8250000001  PTTO EGRESOS DEVENGADO</t>
  </si>
  <si>
    <t>JUNIO 2021</t>
  </si>
  <si>
    <t>Al 30 de Junio del 2021 y al 31 de Diciembre 2020</t>
  </si>
  <si>
    <t>Del 01 de enero al 30 de junio de 2021 y al 31 de diciembre de 2020</t>
  </si>
  <si>
    <t>Universidad Tecnológica del Norte  de Guanajuato
Estado de Variación en la Hacienda Pública
Del 1 de Enero al 30 de Junio de 2021</t>
  </si>
  <si>
    <t>Al 30 de Junio del 2021</t>
  </si>
  <si>
    <t>Correspondiente del 1 de enero al 30 de junio de 2021</t>
  </si>
  <si>
    <t>AL 30 DE JUNIO DE 2021</t>
  </si>
  <si>
    <t>DEL 01 DE ENERO AL 30 DE JUNIO DE 2021</t>
  </si>
  <si>
    <t>Al 30 de Junio de 2021</t>
  </si>
  <si>
    <t>UNIVERSIDAD TECNOLÓGICA DEL NORTE DE GUANAJUATO
MONTOS PAGADOS POR AYUDAS Y SUBSIDIOS
TRIMESTRE 2 DEL 2021</t>
  </si>
  <si>
    <t>No aplica para el trimestre 2</t>
  </si>
  <si>
    <t xml:space="preserve">      5121212000  MATERIALES Y UTILES</t>
  </si>
  <si>
    <t xml:space="preserve">      5124243000  CAL, YESO Y PRODUCT</t>
  </si>
  <si>
    <t xml:space="preserve">      5125256000  FIB. SINTET. HULE</t>
  </si>
  <si>
    <t xml:space="preserve">      5129291000  HERRAMIENTAS MENORES</t>
  </si>
  <si>
    <t xml:space="preserve">      5133338000  SERVICIOS DE VIGILANCIA</t>
  </si>
  <si>
    <t>2117911002  ISSEG PRESTAMOS</t>
  </si>
  <si>
    <t>5121212000  MATERIALES Y UTILES</t>
  </si>
  <si>
    <t>5121214000  MAT.,UTILES Y EQUIPO</t>
  </si>
  <si>
    <t>5124243000  CAL, YESO Y PRODUCTOS DE YESO</t>
  </si>
  <si>
    <t>5124244000  MADERA Y PRODUCTOS DE MADERA</t>
  </si>
  <si>
    <t>5124249000  OTROS MATERIALES Y A</t>
  </si>
  <si>
    <t>5125256000  FIB. SINTET. HULE</t>
  </si>
  <si>
    <t>5129291000  HERRAMIENTAS MENORES</t>
  </si>
  <si>
    <t>5131315000  TELEFONÍA CELULAR</t>
  </si>
  <si>
    <t>5136361100  DIFUSION POR RADIO,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</si>
</sst>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General_)"/>
    <numFmt numFmtId="167" formatCode="0_ ;\-0\ "/>
    <numFmt numFmtId="168" formatCode="#,##0_ ;\-#,##0\ "/>
    <numFmt numFmtId="169" formatCode="#,##0.00;\-#,##0.00;&quot; &quot;"/>
    <numFmt numFmtId="170" formatCode="#,##0;\-#,##0;&quot; &quot;"/>
    <numFmt numFmtId="171" formatCode="_-[$€-2]* #,##0.00_-;\-[$€-2]* #,##0.00_-;_-[$€-2]* &quot;-&quot;??_-"/>
    <numFmt numFmtId="172" formatCode="_-* #,##0.00\ _€_-;\-* #,##0.00\ _€_-;_-* &quot;-&quot;??\ _€_-;_-@_-"/>
    <numFmt numFmtId="173" formatCode="#,##0.00_-;#,##0.00\-;&quot; &quot;"/>
    <numFmt numFmtId="174" formatCode="#,##0.00_ ;\-#,##0.00\ "/>
    <numFmt numFmtId="175" formatCode="#,##0.00\-;#,##0.00_-;&quot; &quot;"/>
    <numFmt numFmtId="176" formatCode="#,##0_-;#,##0\-;&quot; &quot;"/>
  </numFmts>
  <fonts count="8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name val="Helv"/>
    </font>
    <font>
      <b/>
      <sz val="8"/>
      <name val="Helv"/>
    </font>
    <font>
      <b/>
      <i/>
      <sz val="9"/>
      <name val="Helv"/>
    </font>
    <font>
      <b/>
      <i/>
      <u/>
      <sz val="9"/>
      <name val="Helv"/>
    </font>
    <font>
      <b/>
      <sz val="10"/>
      <name val="Helv"/>
    </font>
    <font>
      <b/>
      <sz val="6"/>
      <name val="Helv"/>
    </font>
    <font>
      <b/>
      <sz val="9"/>
      <name val="Helv"/>
    </font>
    <font>
      <b/>
      <i/>
      <sz val="8"/>
      <name val="Helv"/>
    </font>
    <font>
      <i/>
      <sz val="8"/>
      <name val="Helv"/>
    </font>
    <font>
      <b/>
      <u/>
      <sz val="8"/>
      <name val="Helv"/>
    </font>
    <font>
      <u/>
      <sz val="8"/>
      <name val="Helv"/>
    </font>
    <font>
      <b/>
      <u/>
      <sz val="8"/>
      <name val="Arial"/>
      <family val="2"/>
    </font>
    <font>
      <sz val="10"/>
      <color indexed="48"/>
      <name val="Arial"/>
      <family val="2"/>
    </font>
    <font>
      <b/>
      <u val="double"/>
      <sz val="8"/>
      <name val="Arial"/>
      <family val="2"/>
    </font>
    <font>
      <b/>
      <u val="double"/>
      <sz val="8"/>
      <name val="Helv"/>
    </font>
    <font>
      <b/>
      <u/>
      <sz val="10"/>
      <name val="Arial"/>
      <family val="2"/>
    </font>
    <font>
      <b/>
      <sz val="10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i/>
      <sz val="10.5"/>
      <name val="Calibri"/>
      <family val="2"/>
    </font>
    <font>
      <sz val="7"/>
      <name val="Arial}"/>
    </font>
    <font>
      <b/>
      <sz val="11"/>
      <name val="Helv"/>
    </font>
    <font>
      <sz val="9"/>
      <name val="Helv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 "/>
    </font>
    <font>
      <i/>
      <sz val="10.5"/>
      <color rgb="FF222222"/>
      <name val="Arial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  <fill>
      <patternFill patternType="solid">
        <fgColor indexed="1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715">
    <xf numFmtId="0" fontId="0" fillId="0" borderId="0"/>
    <xf numFmtId="166" fontId="3" fillId="0" borderId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165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3" fillId="0" borderId="0"/>
    <xf numFmtId="0" fontId="42" fillId="0" borderId="0" applyNumberFormat="0" applyFill="0" applyBorder="0" applyAlignment="0" applyProtection="0"/>
    <xf numFmtId="2" fontId="42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Protection="0">
      <alignment horizontal="center"/>
    </xf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49" applyNumberFormat="0" applyFont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0" fontId="42" fillId="0" borderId="50" applyNumberFormat="0" applyFill="0" applyAlignment="0" applyProtection="0"/>
    <xf numFmtId="172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165" fontId="7" fillId="0" borderId="0" applyFont="0" applyFill="0" applyBorder="0" applyAlignment="0" applyProtection="0"/>
    <xf numFmtId="0" fontId="45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46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6" fontId="46" fillId="0" borderId="0"/>
    <xf numFmtId="165" fontId="7" fillId="0" borderId="0" applyFont="0" applyFill="0" applyBorder="0" applyAlignment="0" applyProtection="0"/>
    <xf numFmtId="0" fontId="73" fillId="0" borderId="0"/>
    <xf numFmtId="4" fontId="35" fillId="20" borderId="95" applyNumberFormat="0" applyProtection="0">
      <alignment horizontal="left" vertical="center" indent="1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1" fillId="0" borderId="0"/>
    <xf numFmtId="0" fontId="81" fillId="0" borderId="0"/>
    <xf numFmtId="0" fontId="7" fillId="0" borderId="0"/>
    <xf numFmtId="0" fontId="81" fillId="0" borderId="0"/>
    <xf numFmtId="0" fontId="7" fillId="0" borderId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86">
    <xf numFmtId="0" fontId="0" fillId="0" borderId="0" xfId="0"/>
    <xf numFmtId="167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49" fontId="12" fillId="4" borderId="19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7" fillId="7" borderId="0" xfId="0" applyFont="1" applyFill="1"/>
    <xf numFmtId="0" fontId="18" fillId="7" borderId="0" xfId="0" applyFont="1" applyFill="1" applyBorder="1" applyAlignment="1"/>
    <xf numFmtId="0" fontId="17" fillId="4" borderId="0" xfId="0" applyFont="1" applyFill="1"/>
    <xf numFmtId="0" fontId="12" fillId="0" borderId="0" xfId="3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2" fillId="4" borderId="0" xfId="3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7" fillId="4" borderId="0" xfId="0" applyFont="1" applyFill="1" applyBorder="1"/>
    <xf numFmtId="0" fontId="12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17" fillId="4" borderId="0" xfId="0" applyFont="1" applyFill="1" applyBorder="1" applyAlignment="1"/>
    <xf numFmtId="0" fontId="3" fillId="4" borderId="0" xfId="3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167" fontId="12" fillId="7" borderId="6" xfId="2" applyNumberFormat="1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10" xfId="3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12" fillId="4" borderId="0" xfId="3" applyFont="1" applyFill="1" applyBorder="1" applyAlignment="1">
      <alignment vertical="center"/>
    </xf>
    <xf numFmtId="0" fontId="3" fillId="4" borderId="0" xfId="3" applyFont="1" applyFill="1" applyBorder="1" applyAlignment="1"/>
    <xf numFmtId="0" fontId="17" fillId="4" borderId="2" xfId="0" applyFont="1" applyFill="1" applyBorder="1"/>
    <xf numFmtId="0" fontId="12" fillId="4" borderId="1" xfId="0" applyFont="1" applyFill="1" applyBorder="1" applyAlignment="1"/>
    <xf numFmtId="3" fontId="3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vertical="top"/>
    </xf>
    <xf numFmtId="0" fontId="17" fillId="4" borderId="2" xfId="0" applyFont="1" applyFill="1" applyBorder="1" applyAlignment="1"/>
    <xf numFmtId="0" fontId="17" fillId="4" borderId="0" xfId="0" applyFont="1" applyFill="1" applyAlignment="1"/>
    <xf numFmtId="0" fontId="12" fillId="4" borderId="1" xfId="0" applyFont="1" applyFill="1" applyBorder="1" applyAlignment="1">
      <alignment horizontal="left" vertical="top"/>
    </xf>
    <xf numFmtId="3" fontId="12" fillId="4" borderId="0" xfId="0" applyNumberFormat="1" applyFont="1" applyFill="1" applyBorder="1" applyAlignment="1">
      <alignment vertical="top"/>
    </xf>
    <xf numFmtId="0" fontId="17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3" fontId="3" fillId="4" borderId="0" xfId="2" applyNumberFormat="1" applyFont="1" applyFill="1" applyBorder="1" applyAlignment="1" applyProtection="1">
      <alignment vertical="top"/>
      <protection locked="0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20" fillId="4" borderId="0" xfId="0" applyNumberFormat="1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21" fillId="4" borderId="0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3" fontId="21" fillId="4" borderId="0" xfId="0" applyNumberFormat="1" applyFont="1" applyFill="1" applyBorder="1" applyAlignment="1">
      <alignment vertical="top"/>
    </xf>
    <xf numFmtId="0" fontId="22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7" fillId="4" borderId="1" xfId="0" applyFont="1" applyFill="1" applyBorder="1"/>
    <xf numFmtId="3" fontId="21" fillId="4" borderId="0" xfId="2" applyNumberFormat="1" applyFont="1" applyFill="1" applyBorder="1" applyAlignment="1">
      <alignment vertical="top"/>
    </xf>
    <xf numFmtId="0" fontId="22" fillId="4" borderId="2" xfId="0" applyFont="1" applyFill="1" applyBorder="1" applyAlignment="1">
      <alignment vertical="top"/>
    </xf>
    <xf numFmtId="0" fontId="21" fillId="4" borderId="0" xfId="0" applyFont="1" applyFill="1" applyBorder="1" applyAlignment="1">
      <alignment vertical="top" wrapText="1"/>
    </xf>
    <xf numFmtId="0" fontId="17" fillId="4" borderId="3" xfId="0" applyFont="1" applyFill="1" applyBorder="1"/>
    <xf numFmtId="0" fontId="17" fillId="4" borderId="4" xfId="0" applyFont="1" applyFill="1" applyBorder="1"/>
    <xf numFmtId="0" fontId="17" fillId="4" borderId="4" xfId="0" applyFont="1" applyFill="1" applyBorder="1" applyAlignment="1"/>
    <xf numFmtId="0" fontId="17" fillId="4" borderId="5" xfId="0" applyFont="1" applyFill="1" applyBorder="1"/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/>
    <xf numFmtId="165" fontId="3" fillId="4" borderId="4" xfId="2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/>
    <xf numFmtId="0" fontId="3" fillId="4" borderId="0" xfId="0" applyFont="1" applyFill="1" applyBorder="1"/>
    <xf numFmtId="165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165" fontId="3" fillId="4" borderId="0" xfId="2" applyFont="1" applyFill="1" applyBorder="1" applyAlignment="1">
      <alignment vertical="top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17" fillId="7" borderId="0" xfId="0" applyFont="1" applyFill="1" applyBorder="1"/>
    <xf numFmtId="0" fontId="17" fillId="7" borderId="0" xfId="0" applyFont="1" applyFill="1" applyBorder="1" applyAlignment="1">
      <alignment vertical="top"/>
    </xf>
    <xf numFmtId="0" fontId="17" fillId="7" borderId="0" xfId="0" applyFont="1" applyFill="1" applyBorder="1" applyAlignment="1">
      <alignment horizontal="right" vertical="top"/>
    </xf>
    <xf numFmtId="0" fontId="12" fillId="7" borderId="0" xfId="0" applyFont="1" applyFill="1" applyBorder="1" applyAlignment="1"/>
    <xf numFmtId="0" fontId="17" fillId="4" borderId="0" xfId="0" applyFont="1" applyFill="1" applyAlignment="1">
      <alignment vertical="top"/>
    </xf>
    <xf numFmtId="0" fontId="12" fillId="7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centerContinuous" vertical="center"/>
    </xf>
    <xf numFmtId="0" fontId="12" fillId="4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right" vertical="top"/>
    </xf>
    <xf numFmtId="0" fontId="3" fillId="7" borderId="8" xfId="0" applyFont="1" applyFill="1" applyBorder="1"/>
    <xf numFmtId="0" fontId="19" fillId="4" borderId="0" xfId="0" applyFont="1" applyFill="1" applyAlignment="1">
      <alignment vertical="top"/>
    </xf>
    <xf numFmtId="0" fontId="19" fillId="4" borderId="0" xfId="0" applyFont="1" applyFill="1" applyBorder="1"/>
    <xf numFmtId="167" fontId="12" fillId="7" borderId="0" xfId="2" applyNumberFormat="1" applyFont="1" applyFill="1" applyBorder="1" applyAlignment="1">
      <alignment horizontal="center"/>
    </xf>
    <xf numFmtId="0" fontId="3" fillId="7" borderId="2" xfId="0" applyFont="1" applyFill="1" applyBorder="1"/>
    <xf numFmtId="168" fontId="3" fillId="4" borderId="0" xfId="2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3" fontId="3" fillId="4" borderId="0" xfId="2" applyNumberFormat="1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8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vertical="top"/>
    </xf>
    <xf numFmtId="0" fontId="17" fillId="4" borderId="4" xfId="0" applyFont="1" applyFill="1" applyBorder="1" applyAlignment="1">
      <alignment horizontal="right" vertical="top"/>
    </xf>
    <xf numFmtId="0" fontId="17" fillId="7" borderId="0" xfId="0" applyFont="1" applyFill="1" applyBorder="1" applyAlignment="1"/>
    <xf numFmtId="0" fontId="12" fillId="7" borderId="0" xfId="3" applyFont="1" applyFill="1" applyBorder="1" applyAlignment="1"/>
    <xf numFmtId="0" fontId="12" fillId="4" borderId="0" xfId="3" applyFont="1" applyFill="1" applyBorder="1" applyAlignment="1"/>
    <xf numFmtId="0" fontId="17" fillId="4" borderId="0" xfId="0" applyFont="1" applyFill="1" applyAlignment="1">
      <alignment wrapText="1"/>
    </xf>
    <xf numFmtId="0" fontId="17" fillId="4" borderId="0" xfId="0" applyFont="1" applyFill="1" applyBorder="1" applyAlignment="1">
      <alignment wrapText="1"/>
    </xf>
    <xf numFmtId="0" fontId="17" fillId="4" borderId="1" xfId="0" applyFont="1" applyFill="1" applyBorder="1" applyAlignment="1">
      <alignment vertical="top"/>
    </xf>
    <xf numFmtId="0" fontId="12" fillId="4" borderId="0" xfId="3" applyFont="1" applyFill="1" applyBorder="1" applyAlignment="1">
      <alignment vertical="top"/>
    </xf>
    <xf numFmtId="0" fontId="23" fillId="4" borderId="0" xfId="3" applyFont="1" applyFill="1" applyBorder="1" applyAlignment="1">
      <alignment horizontal="center"/>
    </xf>
    <xf numFmtId="3" fontId="12" fillId="4" borderId="0" xfId="0" applyNumberFormat="1" applyFont="1" applyFill="1" applyBorder="1" applyAlignment="1" applyProtection="1">
      <alignment horizontal="right" vertical="top"/>
    </xf>
    <xf numFmtId="3" fontId="3" fillId="4" borderId="0" xfId="0" applyNumberFormat="1" applyFont="1" applyFill="1" applyBorder="1" applyAlignment="1" applyProtection="1">
      <alignment horizontal="right" vertical="top"/>
    </xf>
    <xf numFmtId="3" fontId="3" fillId="4" borderId="0" xfId="2" applyNumberFormat="1" applyFont="1" applyFill="1" applyBorder="1" applyAlignment="1" applyProtection="1">
      <alignment horizontal="right" vertical="top" wrapText="1"/>
    </xf>
    <xf numFmtId="0" fontId="23" fillId="4" borderId="0" xfId="3" applyFont="1" applyFill="1" applyBorder="1" applyAlignment="1" applyProtection="1">
      <alignment horizontal="center"/>
    </xf>
    <xf numFmtId="0" fontId="3" fillId="4" borderId="3" xfId="0" applyFont="1" applyFill="1" applyBorder="1" applyAlignment="1">
      <alignment horizontal="left" vertical="top"/>
    </xf>
    <xf numFmtId="3" fontId="3" fillId="4" borderId="4" xfId="2" applyNumberFormat="1" applyFont="1" applyFill="1" applyBorder="1" applyAlignment="1" applyProtection="1">
      <alignment horizontal="right" vertical="top" wrapText="1"/>
    </xf>
    <xf numFmtId="0" fontId="17" fillId="4" borderId="6" xfId="0" applyFont="1" applyFill="1" applyBorder="1"/>
    <xf numFmtId="0" fontId="3" fillId="4" borderId="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Protection="1">
      <protection locked="0"/>
    </xf>
    <xf numFmtId="165" fontId="3" fillId="4" borderId="0" xfId="2" applyFont="1" applyFill="1" applyBorder="1" applyProtection="1"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12" fillId="4" borderId="0" xfId="0" applyFont="1" applyFill="1" applyBorder="1" applyAlignment="1"/>
    <xf numFmtId="0" fontId="24" fillId="7" borderId="11" xfId="3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7" xfId="3" applyFont="1" applyFill="1" applyBorder="1" applyAlignment="1">
      <alignment horizontal="center" vertical="center" wrapText="1"/>
    </xf>
    <xf numFmtId="0" fontId="12" fillId="7" borderId="8" xfId="3" applyFont="1" applyFill="1" applyBorder="1" applyAlignment="1">
      <alignment horizontal="center" vertical="center" wrapText="1"/>
    </xf>
    <xf numFmtId="0" fontId="24" fillId="4" borderId="0" xfId="0" applyFont="1" applyFill="1" applyBorder="1"/>
    <xf numFmtId="0" fontId="24" fillId="7" borderId="3" xfId="3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7" borderId="5" xfId="3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top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5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5" fillId="4" borderId="2" xfId="0" applyFont="1" applyFill="1" applyBorder="1" applyAlignment="1">
      <alignment vertical="top"/>
    </xf>
    <xf numFmtId="0" fontId="26" fillId="4" borderId="0" xfId="0" applyFont="1" applyFill="1"/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>
      <protection locked="0"/>
    </xf>
    <xf numFmtId="0" fontId="17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7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6" fontId="3" fillId="4" borderId="0" xfId="1" applyFont="1" applyFill="1" applyBorder="1" applyProtection="1"/>
    <xf numFmtId="0" fontId="12" fillId="7" borderId="9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10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3" fontId="12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23" fillId="4" borderId="0" xfId="0" applyFont="1" applyFill="1" applyBorder="1" applyAlignment="1" applyProtection="1">
      <alignment vertical="top"/>
    </xf>
    <xf numFmtId="3" fontId="3" fillId="4" borderId="0" xfId="0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center" vertical="top"/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0" fontId="17" fillId="4" borderId="0" xfId="0" applyFont="1" applyFill="1" applyBorder="1" applyAlignment="1" applyProtection="1">
      <alignment vertical="top"/>
    </xf>
    <xf numFmtId="0" fontId="3" fillId="4" borderId="0" xfId="0" applyNumberFormat="1" applyFont="1" applyFill="1" applyBorder="1" applyAlignment="1" applyProtection="1">
      <alignment horizontal="right" vertical="top"/>
      <protection locked="0"/>
    </xf>
    <xf numFmtId="0" fontId="12" fillId="4" borderId="0" xfId="0" applyFont="1" applyFill="1" applyBorder="1" applyAlignment="1" applyProtection="1">
      <alignment horizontal="center" vertical="top"/>
    </xf>
    <xf numFmtId="0" fontId="12" fillId="4" borderId="0" xfId="0" applyFont="1" applyFill="1" applyBorder="1" applyAlignment="1" applyProtection="1">
      <alignment horizontal="right" vertical="top"/>
    </xf>
    <xf numFmtId="0" fontId="25" fillId="4" borderId="1" xfId="0" applyFont="1" applyFill="1" applyBorder="1" applyAlignment="1" applyProtection="1"/>
    <xf numFmtId="0" fontId="21" fillId="4" borderId="0" xfId="0" applyFont="1" applyFill="1" applyBorder="1" applyAlignment="1" applyProtection="1">
      <alignment vertical="top"/>
    </xf>
    <xf numFmtId="3" fontId="21" fillId="4" borderId="0" xfId="0" applyNumberFormat="1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right" vertical="top"/>
    </xf>
    <xf numFmtId="0" fontId="25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21" fillId="4" borderId="0" xfId="0" applyNumberFormat="1" applyFont="1" applyFill="1" applyBorder="1" applyAlignment="1" applyProtection="1">
      <alignment horizontal="center" vertical="top"/>
    </xf>
    <xf numFmtId="0" fontId="25" fillId="4" borderId="3" xfId="0" applyFont="1" applyFill="1" applyBorder="1" applyAlignment="1" applyProtection="1"/>
    <xf numFmtId="0" fontId="21" fillId="4" borderId="4" xfId="0" applyFont="1" applyFill="1" applyBorder="1" applyAlignment="1" applyProtection="1">
      <alignment vertical="top"/>
    </xf>
    <xf numFmtId="3" fontId="21" fillId="4" borderId="4" xfId="0" applyNumberFormat="1" applyFont="1" applyFill="1" applyBorder="1" applyAlignment="1" applyProtection="1">
      <alignment horizontal="center" vertical="top"/>
    </xf>
    <xf numFmtId="3" fontId="21" fillId="4" borderId="4" xfId="0" applyNumberFormat="1" applyFont="1" applyFill="1" applyBorder="1" applyAlignment="1" applyProtection="1">
      <alignment horizontal="right" vertical="top"/>
    </xf>
    <xf numFmtId="0" fontId="25" fillId="4" borderId="5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7" fillId="4" borderId="0" xfId="0" applyFont="1" applyFill="1" applyProtection="1"/>
    <xf numFmtId="0" fontId="3" fillId="4" borderId="0" xfId="0" applyFont="1" applyFill="1" applyBorder="1" applyProtection="1"/>
    <xf numFmtId="165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26" fillId="4" borderId="0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165" fontId="3" fillId="4" borderId="0" xfId="2" applyFont="1" applyFill="1" applyBorder="1" applyAlignment="1" applyProtection="1">
      <alignment vertical="top"/>
    </xf>
    <xf numFmtId="3" fontId="26" fillId="4" borderId="0" xfId="0" applyNumberFormat="1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wrapText="1"/>
    </xf>
    <xf numFmtId="165" fontId="3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centerContinuous"/>
    </xf>
    <xf numFmtId="0" fontId="3" fillId="4" borderId="0" xfId="0" applyNumberFormat="1" applyFont="1" applyFill="1" applyBorder="1" applyAlignment="1" applyProtection="1">
      <protection locked="0"/>
    </xf>
    <xf numFmtId="0" fontId="12" fillId="4" borderId="0" xfId="3" applyFont="1" applyFill="1" applyBorder="1" applyAlignment="1">
      <alignment horizontal="center" vertical="top"/>
    </xf>
    <xf numFmtId="0" fontId="3" fillId="4" borderId="0" xfId="3" applyFont="1" applyFill="1" applyBorder="1" applyAlignment="1">
      <alignment horizontal="centerContinuous" vertical="center"/>
    </xf>
    <xf numFmtId="0" fontId="3" fillId="4" borderId="0" xfId="3" applyFont="1" applyFill="1" applyBorder="1" applyAlignment="1">
      <alignment horizontal="center" vertical="top"/>
    </xf>
    <xf numFmtId="0" fontId="19" fillId="7" borderId="9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3" fillId="7" borderId="10" xfId="0" applyFont="1" applyFill="1" applyBorder="1"/>
    <xf numFmtId="0" fontId="3" fillId="4" borderId="0" xfId="3" applyFont="1" applyFill="1" applyBorder="1" applyAlignment="1">
      <alignment vertical="top"/>
    </xf>
    <xf numFmtId="3" fontId="3" fillId="4" borderId="0" xfId="3" applyNumberFormat="1" applyFont="1" applyFill="1" applyBorder="1" applyAlignment="1">
      <alignment vertical="top"/>
    </xf>
    <xf numFmtId="3" fontId="12" fillId="4" borderId="0" xfId="3" applyNumberFormat="1" applyFont="1" applyFill="1" applyBorder="1" applyAlignment="1">
      <alignment vertical="top"/>
    </xf>
    <xf numFmtId="3" fontId="3" fillId="4" borderId="0" xfId="3" applyNumberFormat="1" applyFont="1" applyFill="1" applyBorder="1" applyAlignment="1" applyProtection="1">
      <alignment vertical="top"/>
      <protection locked="0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/>
    </xf>
    <xf numFmtId="3" fontId="12" fillId="4" borderId="0" xfId="3" applyNumberFormat="1" applyFont="1" applyFill="1" applyBorder="1" applyAlignment="1">
      <alignment horizontal="righ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165" fontId="17" fillId="4" borderId="0" xfId="2" applyFont="1" applyFill="1" applyAlignment="1">
      <alignment horizontal="right" wrapText="1"/>
    </xf>
    <xf numFmtId="0" fontId="17" fillId="4" borderId="3" xfId="0" applyFont="1" applyFill="1" applyBorder="1" applyAlignment="1">
      <alignment vertical="top"/>
    </xf>
    <xf numFmtId="0" fontId="12" fillId="4" borderId="4" xfId="3" applyFont="1" applyFill="1" applyBorder="1" applyAlignment="1">
      <alignment vertical="top"/>
    </xf>
    <xf numFmtId="3" fontId="3" fillId="4" borderId="4" xfId="3" applyNumberFormat="1" applyFont="1" applyFill="1" applyBorder="1" applyAlignment="1">
      <alignment vertical="top"/>
    </xf>
    <xf numFmtId="165" fontId="17" fillId="4" borderId="4" xfId="2" applyFont="1" applyFill="1" applyBorder="1"/>
    <xf numFmtId="165" fontId="3" fillId="4" borderId="4" xfId="2" applyFont="1" applyFill="1" applyBorder="1" applyAlignment="1" applyProtection="1">
      <protection locked="0"/>
    </xf>
    <xf numFmtId="165" fontId="3" fillId="4" borderId="0" xfId="2" applyFont="1" applyFill="1" applyBorder="1" applyAlignment="1" applyProtection="1">
      <protection locked="0"/>
    </xf>
    <xf numFmtId="0" fontId="17" fillId="0" borderId="0" xfId="0" applyFont="1"/>
    <xf numFmtId="0" fontId="18" fillId="7" borderId="9" xfId="0" applyFont="1" applyFill="1" applyBorder="1" applyAlignment="1">
      <alignment horizontal="center"/>
    </xf>
    <xf numFmtId="0" fontId="17" fillId="4" borderId="11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7" fillId="0" borderId="0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5" xfId="0" applyFont="1" applyBorder="1"/>
    <xf numFmtId="0" fontId="27" fillId="0" borderId="4" xfId="0" applyFont="1" applyBorder="1"/>
    <xf numFmtId="0" fontId="1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30" fillId="4" borderId="0" xfId="0" applyFont="1" applyFill="1" applyBorder="1" applyAlignment="1">
      <alignment horizontal="right"/>
    </xf>
    <xf numFmtId="0" fontId="18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31" fillId="4" borderId="0" xfId="0" applyFont="1" applyFill="1" applyBorder="1"/>
    <xf numFmtId="0" fontId="18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9" fontId="29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9" fontId="29" fillId="4" borderId="18" xfId="0" applyNumberFormat="1" applyFont="1" applyFill="1" applyBorder="1"/>
    <xf numFmtId="169" fontId="29" fillId="4" borderId="19" xfId="0" applyNumberFormat="1" applyFont="1" applyFill="1" applyBorder="1"/>
    <xf numFmtId="0" fontId="27" fillId="4" borderId="0" xfId="0" applyFont="1" applyFill="1" applyBorder="1"/>
    <xf numFmtId="169" fontId="17" fillId="4" borderId="18" xfId="0" applyNumberFormat="1" applyFont="1" applyFill="1" applyBorder="1"/>
    <xf numFmtId="169" fontId="17" fillId="4" borderId="19" xfId="0" applyNumberFormat="1" applyFont="1" applyFill="1" applyBorder="1"/>
    <xf numFmtId="49" fontId="12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/>
    <xf numFmtId="49" fontId="12" fillId="4" borderId="0" xfId="0" applyNumberFormat="1" applyFont="1" applyFill="1" applyBorder="1" applyAlignment="1">
      <alignment horizontal="left"/>
    </xf>
    <xf numFmtId="169" fontId="29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49" fontId="12" fillId="4" borderId="3" xfId="0" applyNumberFormat="1" applyFont="1" applyFill="1" applyBorder="1" applyAlignment="1">
      <alignment horizontal="left"/>
    </xf>
    <xf numFmtId="169" fontId="29" fillId="4" borderId="5" xfId="0" applyNumberFormat="1" applyFont="1" applyFill="1" applyBorder="1"/>
    <xf numFmtId="169" fontId="12" fillId="4" borderId="0" xfId="0" applyNumberFormat="1" applyFont="1" applyFill="1" applyBorder="1"/>
    <xf numFmtId="169" fontId="17" fillId="4" borderId="17" xfId="0" applyNumberFormat="1" applyFont="1" applyFill="1" applyBorder="1"/>
    <xf numFmtId="0" fontId="17" fillId="7" borderId="16" xfId="0" applyFont="1" applyFill="1" applyBorder="1"/>
    <xf numFmtId="0" fontId="18" fillId="7" borderId="17" xfId="6" applyFont="1" applyFill="1" applyBorder="1" applyAlignment="1">
      <alignment horizontal="left" vertical="center" wrapText="1"/>
    </xf>
    <xf numFmtId="4" fontId="18" fillId="7" borderId="17" xfId="5" applyNumberFormat="1" applyFont="1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4" fontId="17" fillId="0" borderId="17" xfId="0" applyNumberFormat="1" applyFont="1" applyBorder="1" applyAlignment="1"/>
    <xf numFmtId="0" fontId="17" fillId="4" borderId="18" xfId="0" applyFont="1" applyFill="1" applyBorder="1"/>
    <xf numFmtId="0" fontId="17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7" fillId="0" borderId="17" xfId="0" applyNumberFormat="1" applyFont="1" applyFill="1" applyBorder="1" applyAlignment="1">
      <alignment wrapText="1"/>
    </xf>
    <xf numFmtId="4" fontId="17" fillId="0" borderId="7" xfId="5" applyNumberFormat="1" applyFont="1" applyFill="1" applyBorder="1" applyAlignment="1">
      <alignment wrapText="1"/>
    </xf>
    <xf numFmtId="4" fontId="17" fillId="0" borderId="17" xfId="5" applyNumberFormat="1" applyFont="1" applyFill="1" applyBorder="1" applyAlignment="1">
      <alignment wrapText="1"/>
    </xf>
    <xf numFmtId="49" fontId="17" fillId="0" borderId="1" xfId="0" applyNumberFormat="1" applyFont="1" applyFill="1" applyBorder="1" applyAlignment="1">
      <alignment wrapText="1"/>
    </xf>
    <xf numFmtId="49" fontId="17" fillId="0" borderId="18" xfId="0" applyNumberFormat="1" applyFont="1" applyFill="1" applyBorder="1" applyAlignment="1">
      <alignment wrapText="1"/>
    </xf>
    <xf numFmtId="4" fontId="17" fillId="0" borderId="0" xfId="5" applyNumberFormat="1" applyFont="1" applyFill="1" applyBorder="1" applyAlignment="1">
      <alignment wrapText="1"/>
    </xf>
    <xf numFmtId="4" fontId="17" fillId="0" borderId="18" xfId="5" applyNumberFormat="1" applyFont="1" applyFill="1" applyBorder="1" applyAlignment="1">
      <alignment wrapText="1"/>
    </xf>
    <xf numFmtId="49" fontId="17" fillId="0" borderId="3" xfId="0" applyNumberFormat="1" applyFont="1" applyFill="1" applyBorder="1" applyAlignment="1">
      <alignment wrapText="1"/>
    </xf>
    <xf numFmtId="49" fontId="17" fillId="0" borderId="19" xfId="0" applyNumberFormat="1" applyFont="1" applyFill="1" applyBorder="1" applyAlignment="1">
      <alignment wrapText="1"/>
    </xf>
    <xf numFmtId="4" fontId="17" fillId="0" borderId="4" xfId="5" applyNumberFormat="1" applyFont="1" applyFill="1" applyBorder="1" applyAlignment="1">
      <alignment wrapText="1"/>
    </xf>
    <xf numFmtId="4" fontId="17" fillId="0" borderId="19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8" fillId="7" borderId="16" xfId="6" applyFont="1" applyFill="1" applyBorder="1" applyAlignment="1">
      <alignment horizontal="left" vertical="center" wrapText="1"/>
    </xf>
    <xf numFmtId="4" fontId="18" fillId="7" borderId="16" xfId="5" applyNumberFormat="1" applyFont="1" applyFill="1" applyBorder="1" applyAlignment="1">
      <alignment horizontal="center" vertical="center" wrapText="1"/>
    </xf>
    <xf numFmtId="0" fontId="18" fillId="7" borderId="17" xfId="6" applyFont="1" applyFill="1" applyBorder="1" applyAlignment="1">
      <alignment horizontal="center" vertical="center" wrapText="1"/>
    </xf>
    <xf numFmtId="169" fontId="29" fillId="4" borderId="8" xfId="0" applyNumberFormat="1" applyFont="1" applyFill="1" applyBorder="1"/>
    <xf numFmtId="0" fontId="18" fillId="7" borderId="16" xfId="6" applyFont="1" applyFill="1" applyBorder="1" applyAlignment="1">
      <alignment horizontal="center" vertical="center" wrapText="1"/>
    </xf>
    <xf numFmtId="4" fontId="17" fillId="4" borderId="0" xfId="0" applyNumberFormat="1" applyFont="1" applyFill="1" applyBorder="1"/>
    <xf numFmtId="4" fontId="17" fillId="4" borderId="0" xfId="0" applyNumberFormat="1" applyFont="1" applyFill="1"/>
    <xf numFmtId="165" fontId="17" fillId="4" borderId="0" xfId="2" applyNumberFormat="1" applyFont="1" applyFill="1" applyBorder="1"/>
    <xf numFmtId="0" fontId="17" fillId="0" borderId="0" xfId="0" applyFont="1" applyBorder="1" applyAlignment="1"/>
    <xf numFmtId="0" fontId="17" fillId="0" borderId="0" xfId="0" applyFont="1" applyAlignment="1"/>
    <xf numFmtId="0" fontId="12" fillId="7" borderId="0" xfId="0" applyFont="1" applyFill="1" applyBorder="1" applyAlignment="1">
      <alignment horizontal="center"/>
    </xf>
    <xf numFmtId="0" fontId="18" fillId="4" borderId="0" xfId="4" applyFont="1" applyFill="1"/>
    <xf numFmtId="0" fontId="18" fillId="4" borderId="0" xfId="4" applyFont="1" applyFill="1" applyBorder="1"/>
    <xf numFmtId="0" fontId="18" fillId="4" borderId="0" xfId="4" applyFont="1" applyFill="1" applyBorder="1" applyAlignment="1">
      <alignment horizontal="center"/>
    </xf>
    <xf numFmtId="0" fontId="18" fillId="4" borderId="4" xfId="4" applyFont="1" applyFill="1" applyBorder="1" applyAlignment="1">
      <alignment horizontal="center"/>
    </xf>
    <xf numFmtId="0" fontId="18" fillId="4" borderId="0" xfId="4" applyFont="1" applyFill="1" applyAlignment="1">
      <alignment horizontal="center"/>
    </xf>
    <xf numFmtId="0" fontId="18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7" fillId="4" borderId="0" xfId="4" applyFont="1" applyFill="1"/>
    <xf numFmtId="0" fontId="35" fillId="4" borderId="11" xfId="4" applyFont="1" applyFill="1" applyBorder="1"/>
    <xf numFmtId="0" fontId="35" fillId="4" borderId="7" xfId="4" applyFont="1" applyFill="1" applyBorder="1"/>
    <xf numFmtId="0" fontId="35" fillId="4" borderId="8" xfId="4" applyFont="1" applyFill="1" applyBorder="1"/>
    <xf numFmtId="165" fontId="35" fillId="4" borderId="8" xfId="2" applyFont="1" applyFill="1" applyBorder="1" applyAlignment="1">
      <alignment horizontal="center"/>
    </xf>
    <xf numFmtId="165" fontId="35" fillId="4" borderId="17" xfId="2" applyFont="1" applyFill="1" applyBorder="1" applyAlignment="1">
      <alignment horizontal="center"/>
    </xf>
    <xf numFmtId="165" fontId="33" fillId="4" borderId="18" xfId="2" applyFont="1" applyFill="1" applyBorder="1" applyAlignment="1">
      <alignment vertical="center" wrapText="1"/>
    </xf>
    <xf numFmtId="0" fontId="35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5" fillId="4" borderId="3" xfId="4" applyFont="1" applyFill="1" applyBorder="1" applyAlignment="1">
      <alignment horizontal="center" vertical="center"/>
    </xf>
    <xf numFmtId="0" fontId="35" fillId="4" borderId="4" xfId="4" applyFont="1" applyFill="1" applyBorder="1" applyAlignment="1">
      <alignment horizontal="center" vertical="center"/>
    </xf>
    <xf numFmtId="0" fontId="35" fillId="4" borderId="5" xfId="4" applyFont="1" applyFill="1" applyBorder="1" applyAlignment="1">
      <alignment wrapText="1"/>
    </xf>
    <xf numFmtId="165" fontId="35" fillId="4" borderId="5" xfId="2" applyFont="1" applyFill="1" applyBorder="1" applyAlignment="1">
      <alignment horizontal="center"/>
    </xf>
    <xf numFmtId="165" fontId="35" fillId="4" borderId="19" xfId="2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165" fontId="3" fillId="4" borderId="7" xfId="2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165" fontId="32" fillId="4" borderId="18" xfId="2" applyFont="1" applyFill="1" applyBorder="1" applyAlignment="1">
      <alignment vertical="center" wrapText="1"/>
    </xf>
    <xf numFmtId="0" fontId="33" fillId="4" borderId="2" xfId="0" applyFont="1" applyFill="1" applyBorder="1" applyAlignment="1">
      <alignment vertical="center" wrapText="1"/>
    </xf>
    <xf numFmtId="165" fontId="35" fillId="4" borderId="18" xfId="2" applyFont="1" applyFill="1" applyBorder="1" applyAlignment="1">
      <alignment horizontal="center"/>
    </xf>
    <xf numFmtId="0" fontId="36" fillId="4" borderId="1" xfId="4" applyFont="1" applyFill="1" applyBorder="1" applyAlignment="1">
      <alignment horizontal="center" vertical="center"/>
    </xf>
    <xf numFmtId="0" fontId="18" fillId="4" borderId="2" xfId="0" applyFont="1" applyFill="1" applyBorder="1"/>
    <xf numFmtId="165" fontId="36" fillId="4" borderId="18" xfId="2" applyFont="1" applyFill="1" applyBorder="1" applyAlignment="1">
      <alignment horizontal="center"/>
    </xf>
    <xf numFmtId="0" fontId="18" fillId="0" borderId="0" xfId="0" applyFont="1"/>
    <xf numFmtId="0" fontId="35" fillId="4" borderId="0" xfId="4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7" fillId="4" borderId="18" xfId="0" applyFont="1" applyFill="1" applyBorder="1" applyAlignment="1">
      <alignment horizontal="justify" vertical="center" wrapText="1"/>
    </xf>
    <xf numFmtId="0" fontId="17" fillId="4" borderId="1" xfId="0" applyFont="1" applyFill="1" applyBorder="1" applyAlignment="1">
      <alignment horizontal="justify" vertical="top" wrapText="1"/>
    </xf>
    <xf numFmtId="165" fontId="17" fillId="4" borderId="18" xfId="2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justify" vertical="top" wrapText="1"/>
    </xf>
    <xf numFmtId="0" fontId="17" fillId="4" borderId="3" xfId="0" applyFont="1" applyFill="1" applyBorder="1" applyAlignment="1">
      <alignment horizontal="justify" vertical="top" wrapText="1"/>
    </xf>
    <xf numFmtId="0" fontId="17" fillId="4" borderId="5" xfId="0" applyFont="1" applyFill="1" applyBorder="1" applyAlignment="1">
      <alignment horizontal="justify" vertical="top" wrapText="1"/>
    </xf>
    <xf numFmtId="165" fontId="17" fillId="4" borderId="19" xfId="2" applyFont="1" applyFill="1" applyBorder="1" applyAlignment="1">
      <alignment horizontal="justify" vertical="top" wrapText="1"/>
    </xf>
    <xf numFmtId="0" fontId="18" fillId="4" borderId="3" xfId="0" applyFont="1" applyFill="1" applyBorder="1" applyAlignment="1">
      <alignment horizontal="justify" vertical="top" wrapText="1"/>
    </xf>
    <xf numFmtId="0" fontId="18" fillId="4" borderId="5" xfId="0" applyFont="1" applyFill="1" applyBorder="1" applyAlignment="1">
      <alignment horizontal="justify" vertical="top" wrapText="1"/>
    </xf>
    <xf numFmtId="165" fontId="18" fillId="4" borderId="19" xfId="2" applyFont="1" applyFill="1" applyBorder="1" applyAlignment="1">
      <alignment horizontal="right" vertical="top" wrapText="1"/>
    </xf>
    <xf numFmtId="0" fontId="17" fillId="4" borderId="11" xfId="0" applyFont="1" applyFill="1" applyBorder="1" applyAlignment="1">
      <alignment horizontal="justify" vertical="center" wrapText="1"/>
    </xf>
    <xf numFmtId="0" fontId="17" fillId="4" borderId="8" xfId="0" applyFont="1" applyFill="1" applyBorder="1" applyAlignment="1">
      <alignment horizontal="justify" vertical="center" wrapText="1"/>
    </xf>
    <xf numFmtId="165" fontId="17" fillId="4" borderId="17" xfId="2" applyFont="1" applyFill="1" applyBorder="1" applyAlignment="1">
      <alignment horizontal="justify" vertical="center" wrapText="1"/>
    </xf>
    <xf numFmtId="0" fontId="18" fillId="4" borderId="2" xfId="0" applyFont="1" applyFill="1" applyBorder="1" applyAlignment="1">
      <alignment horizontal="justify" vertical="center" wrapText="1"/>
    </xf>
    <xf numFmtId="165" fontId="17" fillId="4" borderId="18" xfId="2" applyFont="1" applyFill="1" applyBorder="1" applyAlignment="1">
      <alignment horizontal="right" vertical="center" wrapText="1"/>
    </xf>
    <xf numFmtId="0" fontId="18" fillId="4" borderId="1" xfId="0" applyFont="1" applyFill="1" applyBorder="1" applyAlignment="1">
      <alignment horizontal="justify" vertical="center" wrapText="1"/>
    </xf>
    <xf numFmtId="0" fontId="18" fillId="4" borderId="3" xfId="0" applyFont="1" applyFill="1" applyBorder="1" applyAlignment="1">
      <alignment horizontal="justify" vertical="center" wrapText="1"/>
    </xf>
    <xf numFmtId="0" fontId="18" fillId="4" borderId="5" xfId="0" applyFont="1" applyFill="1" applyBorder="1" applyAlignment="1">
      <alignment horizontal="justify" vertical="center" wrapText="1"/>
    </xf>
    <xf numFmtId="165" fontId="17" fillId="4" borderId="19" xfId="2" applyFont="1" applyFill="1" applyBorder="1" applyAlignment="1">
      <alignment horizontal="justify" vertical="center" wrapText="1"/>
    </xf>
    <xf numFmtId="165" fontId="18" fillId="4" borderId="19" xfId="2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165" fontId="18" fillId="4" borderId="18" xfId="2" applyFont="1" applyFill="1" applyBorder="1" applyAlignment="1">
      <alignment horizontal="right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horizontal="justify" vertical="center" wrapText="1"/>
    </xf>
    <xf numFmtId="0" fontId="18" fillId="4" borderId="10" xfId="0" applyFont="1" applyFill="1" applyBorder="1" applyAlignment="1">
      <alignment horizontal="justify" vertical="center" wrapText="1"/>
    </xf>
    <xf numFmtId="165" fontId="18" fillId="4" borderId="16" xfId="2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4" xfId="0" applyFont="1" applyFill="1" applyBorder="1"/>
    <xf numFmtId="0" fontId="3" fillId="0" borderId="0" xfId="0" applyFont="1" applyFill="1"/>
    <xf numFmtId="0" fontId="17" fillId="4" borderId="11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justify" vertical="center" wrapText="1"/>
    </xf>
    <xf numFmtId="165" fontId="18" fillId="4" borderId="18" xfId="0" applyNumberFormat="1" applyFont="1" applyFill="1" applyBorder="1" applyAlignment="1">
      <alignment horizontal="right" vertical="top" wrapText="1"/>
    </xf>
    <xf numFmtId="0" fontId="17" fillId="0" borderId="0" xfId="0" applyFont="1" applyAlignment="1">
      <alignment vertical="top"/>
    </xf>
    <xf numFmtId="0" fontId="17" fillId="4" borderId="1" xfId="0" applyFont="1" applyFill="1" applyBorder="1" applyAlignment="1">
      <alignment horizontal="left" vertical="top"/>
    </xf>
    <xf numFmtId="0" fontId="17" fillId="4" borderId="2" xfId="0" applyFont="1" applyFill="1" applyBorder="1" applyAlignment="1">
      <alignment horizontal="justify" vertical="top"/>
    </xf>
    <xf numFmtId="0" fontId="17" fillId="4" borderId="18" xfId="0" applyFont="1" applyFill="1" applyBorder="1" applyAlignment="1">
      <alignment horizontal="right" vertical="top" wrapText="1"/>
    </xf>
    <xf numFmtId="165" fontId="18" fillId="4" borderId="18" xfId="2" applyFont="1" applyFill="1" applyBorder="1" applyAlignment="1">
      <alignment horizontal="right" vertical="top"/>
    </xf>
    <xf numFmtId="0" fontId="18" fillId="4" borderId="0" xfId="0" applyFont="1" applyFill="1" applyAlignment="1">
      <alignment vertical="top"/>
    </xf>
    <xf numFmtId="0" fontId="18" fillId="4" borderId="18" xfId="0" applyFont="1" applyFill="1" applyBorder="1" applyAlignment="1">
      <alignment horizontal="right" vertical="top" wrapText="1"/>
    </xf>
    <xf numFmtId="0" fontId="18" fillId="0" borderId="0" xfId="0" applyFont="1" applyAlignment="1">
      <alignment vertical="top"/>
    </xf>
    <xf numFmtId="0" fontId="17" fillId="4" borderId="18" xfId="0" applyFont="1" applyFill="1" applyBorder="1" applyAlignment="1">
      <alignment horizontal="right" vertical="top"/>
    </xf>
    <xf numFmtId="165" fontId="17" fillId="4" borderId="18" xfId="2" applyFont="1" applyFill="1" applyBorder="1" applyAlignment="1">
      <alignment horizontal="right" vertical="top"/>
    </xf>
    <xf numFmtId="0" fontId="17" fillId="4" borderId="3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vertical="top"/>
    </xf>
    <xf numFmtId="165" fontId="17" fillId="4" borderId="19" xfId="2" applyFont="1" applyFill="1" applyBorder="1" applyAlignment="1">
      <alignment horizontal="right" vertical="top"/>
    </xf>
    <xf numFmtId="0" fontId="18" fillId="4" borderId="3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165" fontId="18" fillId="4" borderId="19" xfId="2" applyFont="1" applyFill="1" applyBorder="1" applyAlignment="1">
      <alignment horizontal="right" vertical="top"/>
    </xf>
    <xf numFmtId="0" fontId="3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8" borderId="16" xfId="0" applyFont="1" applyFill="1" applyBorder="1" applyAlignment="1">
      <alignment horizontal="center"/>
    </xf>
    <xf numFmtId="0" fontId="17" fillId="4" borderId="16" xfId="0" applyFont="1" applyFill="1" applyBorder="1"/>
    <xf numFmtId="0" fontId="19" fillId="4" borderId="16" xfId="0" applyFont="1" applyFill="1" applyBorder="1"/>
    <xf numFmtId="0" fontId="17" fillId="4" borderId="16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0" borderId="7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4" borderId="4" xfId="0" applyFont="1" applyFill="1" applyBorder="1" applyAlignment="1">
      <alignment horizontal="left"/>
    </xf>
    <xf numFmtId="0" fontId="12" fillId="8" borderId="1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justify" vertical="center" wrapText="1"/>
    </xf>
    <xf numFmtId="0" fontId="18" fillId="4" borderId="23" xfId="0" applyFont="1" applyFill="1" applyBorder="1" applyAlignment="1">
      <alignment horizontal="justify" vertical="center" wrapText="1"/>
    </xf>
    <xf numFmtId="0" fontId="17" fillId="4" borderId="24" xfId="0" applyFont="1" applyFill="1" applyBorder="1" applyAlignment="1">
      <alignment horizontal="right" vertical="center" wrapText="1"/>
    </xf>
    <xf numFmtId="0" fontId="17" fillId="4" borderId="28" xfId="0" applyFont="1" applyFill="1" applyBorder="1" applyAlignment="1">
      <alignment horizontal="right" vertical="center" wrapText="1"/>
    </xf>
    <xf numFmtId="0" fontId="17" fillId="4" borderId="29" xfId="0" applyFont="1" applyFill="1" applyBorder="1" applyAlignment="1">
      <alignment horizontal="right" vertical="center" wrapText="1"/>
    </xf>
    <xf numFmtId="0" fontId="17" fillId="4" borderId="30" xfId="0" applyFont="1" applyFill="1" applyBorder="1" applyAlignment="1">
      <alignment horizontal="righ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17" fillId="4" borderId="31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justify" vertical="center" wrapText="1"/>
    </xf>
    <xf numFmtId="0" fontId="17" fillId="4" borderId="37" xfId="0" applyFont="1" applyFill="1" applyBorder="1" applyAlignment="1">
      <alignment horizontal="right" vertical="center" wrapText="1"/>
    </xf>
    <xf numFmtId="0" fontId="17" fillId="4" borderId="38" xfId="0" applyFont="1" applyFill="1" applyBorder="1" applyAlignment="1">
      <alignment horizontal="right" vertical="center" wrapText="1"/>
    </xf>
    <xf numFmtId="0" fontId="17" fillId="4" borderId="32" xfId="0" applyFont="1" applyFill="1" applyBorder="1" applyAlignment="1">
      <alignment horizontal="justify" vertical="center" wrapText="1"/>
    </xf>
    <xf numFmtId="0" fontId="18" fillId="4" borderId="33" xfId="0" applyFont="1" applyFill="1" applyBorder="1" applyAlignment="1">
      <alignment horizontal="justify" vertical="center" wrapText="1"/>
    </xf>
    <xf numFmtId="0" fontId="17" fillId="4" borderId="34" xfId="0" applyFont="1" applyFill="1" applyBorder="1" applyAlignment="1">
      <alignment horizontal="right" vertical="center" wrapText="1"/>
    </xf>
    <xf numFmtId="0" fontId="17" fillId="4" borderId="35" xfId="0" applyFont="1" applyFill="1" applyBorder="1" applyAlignment="1">
      <alignment horizontal="right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justify" vertical="center" wrapText="1"/>
    </xf>
    <xf numFmtId="0" fontId="17" fillId="4" borderId="29" xfId="0" applyFont="1" applyFill="1" applyBorder="1" applyAlignment="1">
      <alignment horizontal="justify" vertical="center" wrapText="1"/>
    </xf>
    <xf numFmtId="0" fontId="17" fillId="4" borderId="30" xfId="0" applyFont="1" applyFill="1" applyBorder="1" applyAlignment="1">
      <alignment horizontal="justify" vertical="center" wrapText="1"/>
    </xf>
    <xf numFmtId="0" fontId="17" fillId="4" borderId="20" xfId="0" applyFont="1" applyFill="1" applyBorder="1" applyAlignment="1">
      <alignment horizontal="justify" vertical="center" wrapText="1"/>
    </xf>
    <xf numFmtId="0" fontId="17" fillId="4" borderId="0" xfId="0" applyFont="1" applyFill="1" applyBorder="1" applyAlignment="1">
      <alignment horizontal="justify" vertical="center" wrapText="1"/>
    </xf>
    <xf numFmtId="0" fontId="18" fillId="4" borderId="32" xfId="0" applyFont="1" applyFill="1" applyBorder="1" applyAlignment="1">
      <alignment horizontal="justify" vertical="center" wrapText="1"/>
    </xf>
    <xf numFmtId="0" fontId="18" fillId="4" borderId="37" xfId="0" applyFont="1" applyFill="1" applyBorder="1" applyAlignment="1">
      <alignment horizontal="justify" vertical="center" wrapText="1"/>
    </xf>
    <xf numFmtId="0" fontId="18" fillId="4" borderId="34" xfId="0" applyFont="1" applyFill="1" applyBorder="1" applyAlignment="1">
      <alignment horizontal="right" vertical="center" wrapText="1"/>
    </xf>
    <xf numFmtId="0" fontId="18" fillId="4" borderId="35" xfId="0" applyFont="1" applyFill="1" applyBorder="1" applyAlignment="1">
      <alignment horizontal="right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justify" vertical="center" wrapText="1"/>
    </xf>
    <xf numFmtId="0" fontId="18" fillId="4" borderId="24" xfId="0" applyFont="1" applyFill="1" applyBorder="1" applyAlignment="1">
      <alignment horizontal="right" vertical="center" wrapText="1"/>
    </xf>
    <xf numFmtId="0" fontId="18" fillId="4" borderId="28" xfId="0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165" fontId="18" fillId="4" borderId="2" xfId="0" applyNumberFormat="1" applyFont="1" applyFill="1" applyBorder="1" applyAlignment="1">
      <alignment horizontal="right" vertical="center" wrapText="1"/>
    </xf>
    <xf numFmtId="0" fontId="18" fillId="4" borderId="2" xfId="0" applyFont="1" applyFill="1" applyBorder="1" applyAlignment="1">
      <alignment horizontal="right" vertical="center" wrapText="1"/>
    </xf>
    <xf numFmtId="0" fontId="18" fillId="4" borderId="18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justify"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justify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8" fillId="4" borderId="19" xfId="0" applyFont="1" applyFill="1" applyBorder="1" applyAlignment="1">
      <alignment horizontal="right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wrapText="1"/>
    </xf>
    <xf numFmtId="0" fontId="12" fillId="7" borderId="19" xfId="0" applyFont="1" applyFill="1" applyBorder="1" applyAlignment="1">
      <alignment horizontal="center" vertical="center" wrapText="1"/>
    </xf>
    <xf numFmtId="0" fontId="17" fillId="0" borderId="18" xfId="0" applyFont="1" applyBorder="1"/>
    <xf numFmtId="165" fontId="18" fillId="4" borderId="18" xfId="0" applyNumberFormat="1" applyFont="1" applyFill="1" applyBorder="1" applyAlignment="1">
      <alignment horizontal="right" vertical="center" wrapText="1"/>
    </xf>
    <xf numFmtId="9" fontId="17" fillId="4" borderId="18" xfId="20" applyFont="1" applyFill="1" applyBorder="1"/>
    <xf numFmtId="9" fontId="17" fillId="0" borderId="18" xfId="20" applyFont="1" applyBorder="1"/>
    <xf numFmtId="49" fontId="17" fillId="4" borderId="18" xfId="0" applyNumberFormat="1" applyFont="1" applyFill="1" applyBorder="1" applyAlignment="1">
      <alignment horizontal="right" vertical="center" wrapText="1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6" xfId="2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vertical="center" wrapText="1"/>
    </xf>
    <xf numFmtId="0" fontId="17" fillId="4" borderId="7" xfId="0" applyFont="1" applyFill="1" applyBorder="1" applyAlignment="1">
      <alignment vertical="center" wrapText="1"/>
    </xf>
    <xf numFmtId="0" fontId="17" fillId="4" borderId="17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right" vertical="center" wrapText="1"/>
    </xf>
    <xf numFmtId="0" fontId="17" fillId="4" borderId="8" xfId="0" applyFont="1" applyFill="1" applyBorder="1" applyAlignment="1">
      <alignment horizontal="right" vertical="center" wrapText="1"/>
    </xf>
    <xf numFmtId="0" fontId="17" fillId="4" borderId="7" xfId="0" applyFont="1" applyFill="1" applyBorder="1"/>
    <xf numFmtId="0" fontId="17" fillId="4" borderId="1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165" fontId="18" fillId="4" borderId="1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 wrapText="1"/>
    </xf>
    <xf numFmtId="165" fontId="17" fillId="4" borderId="1" xfId="2" applyFont="1" applyFill="1" applyBorder="1" applyAlignment="1">
      <alignment horizontal="right" vertical="top" wrapText="1"/>
    </xf>
    <xf numFmtId="165" fontId="17" fillId="4" borderId="0" xfId="2" applyFont="1" applyFill="1" applyBorder="1" applyAlignment="1">
      <alignment horizontal="right" vertical="top" wrapText="1"/>
    </xf>
    <xf numFmtId="165" fontId="17" fillId="4" borderId="2" xfId="2" applyFont="1" applyFill="1" applyBorder="1" applyAlignment="1">
      <alignment horizontal="right" vertical="top" wrapText="1"/>
    </xf>
    <xf numFmtId="0" fontId="18" fillId="4" borderId="1" xfId="0" applyFont="1" applyFill="1" applyBorder="1" applyAlignment="1">
      <alignment horizontal="right" vertical="center" wrapText="1"/>
    </xf>
    <xf numFmtId="0" fontId="18" fillId="4" borderId="0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4" borderId="19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horizontal="right" vertical="center" wrapText="1"/>
    </xf>
    <xf numFmtId="0" fontId="18" fillId="4" borderId="19" xfId="0" applyFont="1" applyFill="1" applyBorder="1"/>
    <xf numFmtId="0" fontId="18" fillId="0" borderId="3" xfId="0" applyFont="1" applyBorder="1"/>
    <xf numFmtId="0" fontId="18" fillId="0" borderId="19" xfId="0" applyFont="1" applyBorder="1"/>
    <xf numFmtId="0" fontId="18" fillId="0" borderId="4" xfId="0" applyFont="1" applyBorder="1"/>
    <xf numFmtId="0" fontId="18" fillId="0" borderId="16" xfId="0" applyFont="1" applyBorder="1"/>
    <xf numFmtId="0" fontId="18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justify" vertical="center" wrapText="1"/>
    </xf>
    <xf numFmtId="0" fontId="17" fillId="4" borderId="37" xfId="0" applyFont="1" applyFill="1" applyBorder="1" applyAlignment="1">
      <alignment horizontal="justify" vertical="center" wrapText="1"/>
    </xf>
    <xf numFmtId="0" fontId="17" fillId="4" borderId="38" xfId="0" applyFont="1" applyFill="1" applyBorder="1" applyAlignment="1">
      <alignment horizontal="justify" vertical="center" wrapText="1"/>
    </xf>
    <xf numFmtId="0" fontId="1" fillId="4" borderId="0" xfId="0" applyFont="1" applyFill="1" applyBorder="1" applyAlignment="1">
      <alignment vertical="top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 indent="1"/>
    </xf>
    <xf numFmtId="165" fontId="41" fillId="4" borderId="16" xfId="2" applyFont="1" applyFill="1" applyBorder="1" applyAlignment="1">
      <alignment vertical="center" wrapText="1"/>
    </xf>
    <xf numFmtId="165" fontId="41" fillId="4" borderId="18" xfId="2" applyFont="1" applyFill="1" applyBorder="1" applyAlignment="1">
      <alignment vertical="center" wrapText="1"/>
    </xf>
    <xf numFmtId="0" fontId="8" fillId="0" borderId="0" xfId="0" applyFont="1"/>
    <xf numFmtId="165" fontId="1" fillId="4" borderId="7" xfId="2" applyFont="1" applyFill="1" applyBorder="1" applyAlignment="1">
      <alignment vertical="top" wrapText="1"/>
    </xf>
    <xf numFmtId="0" fontId="12" fillId="7" borderId="7" xfId="0" applyFont="1" applyFill="1" applyBorder="1" applyAlignment="1">
      <alignment horizontal="centerContinuous"/>
    </xf>
    <xf numFmtId="0" fontId="12" fillId="4" borderId="1" xfId="1" applyNumberFormat="1" applyFont="1" applyFill="1" applyBorder="1" applyAlignment="1">
      <alignment vertical="center"/>
    </xf>
    <xf numFmtId="166" fontId="47" fillId="0" borderId="0" xfId="246" applyFont="1" applyFill="1" applyBorder="1"/>
    <xf numFmtId="166" fontId="46" fillId="0" borderId="0" xfId="246" applyFill="1" applyBorder="1"/>
    <xf numFmtId="166" fontId="48" fillId="0" borderId="0" xfId="246" applyFont="1" applyFill="1" applyBorder="1" applyAlignment="1"/>
    <xf numFmtId="166" fontId="48" fillId="0" borderId="0" xfId="246" applyNumberFormat="1" applyFont="1" applyFill="1" applyBorder="1" applyAlignment="1" applyProtection="1"/>
    <xf numFmtId="166" fontId="48" fillId="0" borderId="0" xfId="246" applyFont="1" applyFill="1" applyBorder="1"/>
    <xf numFmtId="166" fontId="48" fillId="0" borderId="0" xfId="246" applyFont="1" applyFill="1" applyBorder="1" applyAlignment="1">
      <alignment horizontal="centerContinuous"/>
    </xf>
    <xf numFmtId="166" fontId="48" fillId="0" borderId="0" xfId="246" applyNumberFormat="1" applyFont="1" applyFill="1" applyBorder="1" applyAlignment="1" applyProtection="1">
      <alignment horizontal="centerContinuous"/>
    </xf>
    <xf numFmtId="166" fontId="49" fillId="0" borderId="0" xfId="246" applyNumberFormat="1" applyFont="1" applyFill="1" applyBorder="1" applyAlignment="1" applyProtection="1">
      <alignment horizontal="centerContinuous"/>
    </xf>
    <xf numFmtId="166" fontId="50" fillId="0" borderId="0" xfId="246" applyFont="1" applyFill="1" applyBorder="1" applyAlignment="1">
      <alignment horizontal="centerContinuous"/>
    </xf>
    <xf numFmtId="166" fontId="51" fillId="0" borderId="0" xfId="246" applyFont="1" applyFill="1" applyBorder="1" applyAlignment="1">
      <alignment horizontal="centerContinuous"/>
    </xf>
    <xf numFmtId="166" fontId="52" fillId="0" borderId="0" xfId="246" applyFont="1" applyFill="1" applyBorder="1" applyAlignment="1">
      <alignment horizontal="centerContinuous"/>
    </xf>
    <xf numFmtId="166" fontId="52" fillId="0" borderId="0" xfId="246" applyNumberFormat="1" applyFont="1" applyFill="1" applyBorder="1" applyAlignment="1" applyProtection="1">
      <alignment horizontal="centerContinuous"/>
    </xf>
    <xf numFmtId="49" fontId="52" fillId="0" borderId="0" xfId="246" applyNumberFormat="1" applyFont="1" applyFill="1" applyBorder="1" applyAlignment="1">
      <alignment horizontal="centerContinuous"/>
    </xf>
    <xf numFmtId="166" fontId="49" fillId="0" borderId="0" xfId="246" applyNumberFormat="1" applyFont="1" applyFill="1" applyBorder="1" applyAlignment="1" applyProtection="1"/>
    <xf numFmtId="166" fontId="53" fillId="0" borderId="0" xfId="246" applyFont="1" applyFill="1" applyBorder="1"/>
    <xf numFmtId="166" fontId="54" fillId="0" borderId="0" xfId="246" applyFont="1" applyFill="1" applyBorder="1"/>
    <xf numFmtId="166" fontId="1" fillId="0" borderId="25" xfId="246" applyFont="1" applyBorder="1"/>
    <xf numFmtId="166" fontId="1" fillId="0" borderId="29" xfId="246" applyFont="1" applyBorder="1"/>
    <xf numFmtId="166" fontId="1" fillId="0" borderId="30" xfId="246" applyFont="1" applyBorder="1"/>
    <xf numFmtId="165" fontId="1" fillId="0" borderId="0" xfId="246" applyNumberFormat="1" applyFont="1"/>
    <xf numFmtId="166" fontId="1" fillId="0" borderId="0" xfId="246" applyFont="1"/>
    <xf numFmtId="166" fontId="1" fillId="0" borderId="20" xfId="246" applyFont="1" applyBorder="1"/>
    <xf numFmtId="166" fontId="1" fillId="0" borderId="0" xfId="246" applyFont="1" applyBorder="1"/>
    <xf numFmtId="166" fontId="1" fillId="0" borderId="31" xfId="246" applyFont="1" applyBorder="1"/>
    <xf numFmtId="166" fontId="1" fillId="0" borderId="20" xfId="246" applyFont="1" applyBorder="1" applyAlignment="1">
      <alignment horizontal="center"/>
    </xf>
    <xf numFmtId="166" fontId="1" fillId="0" borderId="0" xfId="246" applyFont="1" applyBorder="1" applyAlignment="1">
      <alignment horizontal="center"/>
    </xf>
    <xf numFmtId="166" fontId="1" fillId="0" borderId="31" xfId="246" applyFont="1" applyBorder="1" applyAlignment="1">
      <alignment horizontal="center"/>
    </xf>
    <xf numFmtId="166" fontId="47" fillId="0" borderId="20" xfId="246" applyNumberFormat="1" applyFont="1" applyBorder="1" applyAlignment="1" applyProtection="1">
      <alignment horizontal="left"/>
    </xf>
    <xf numFmtId="166" fontId="55" fillId="0" borderId="0" xfId="246" applyNumberFormat="1" applyFont="1" applyBorder="1" applyAlignment="1" applyProtection="1">
      <alignment horizontal="left"/>
    </xf>
    <xf numFmtId="166" fontId="46" fillId="0" borderId="0" xfId="246" applyFont="1" applyBorder="1"/>
    <xf numFmtId="166" fontId="46" fillId="0" borderId="31" xfId="246" applyFont="1" applyBorder="1"/>
    <xf numFmtId="165" fontId="46" fillId="0" borderId="0" xfId="246" applyNumberFormat="1" applyFont="1" applyBorder="1"/>
    <xf numFmtId="3" fontId="46" fillId="0" borderId="0" xfId="246" applyNumberFormat="1" applyFont="1" applyBorder="1"/>
    <xf numFmtId="166" fontId="46" fillId="0" borderId="20" xfId="246" applyFont="1" applyBorder="1"/>
    <xf numFmtId="37" fontId="46" fillId="0" borderId="0" xfId="246" applyNumberFormat="1" applyFont="1" applyBorder="1" applyProtection="1"/>
    <xf numFmtId="166" fontId="46" fillId="0" borderId="0" xfId="246" applyNumberFormat="1" applyFont="1" applyBorder="1" applyAlignment="1" applyProtection="1">
      <alignment horizontal="left"/>
    </xf>
    <xf numFmtId="166" fontId="47" fillId="0" borderId="20" xfId="246" applyFont="1" applyBorder="1"/>
    <xf numFmtId="37" fontId="47" fillId="0" borderId="0" xfId="246" applyNumberFormat="1" applyFont="1" applyBorder="1" applyProtection="1"/>
    <xf numFmtId="166" fontId="46" fillId="0" borderId="0" xfId="246" applyNumberFormat="1" applyFont="1" applyBorder="1" applyAlignment="1" applyProtection="1">
      <alignment horizontal="right"/>
    </xf>
    <xf numFmtId="166" fontId="56" fillId="0" borderId="0" xfId="246" applyNumberFormat="1" applyFont="1" applyBorder="1" applyAlignment="1" applyProtection="1">
      <alignment horizontal="left"/>
    </xf>
    <xf numFmtId="166" fontId="46" fillId="0" borderId="20" xfId="246" applyNumberFormat="1" applyFont="1" applyBorder="1" applyAlignment="1" applyProtection="1">
      <alignment horizontal="left"/>
    </xf>
    <xf numFmtId="166" fontId="46" fillId="0" borderId="32" xfId="246" applyFont="1" applyBorder="1"/>
    <xf numFmtId="166" fontId="46" fillId="0" borderId="37" xfId="246" applyNumberFormat="1" applyFont="1" applyBorder="1" applyAlignment="1" applyProtection="1">
      <alignment horizontal="left"/>
    </xf>
    <xf numFmtId="166" fontId="46" fillId="0" borderId="37" xfId="246" applyFont="1" applyBorder="1"/>
    <xf numFmtId="166" fontId="46" fillId="0" borderId="38" xfId="246" applyFont="1" applyBorder="1"/>
    <xf numFmtId="166" fontId="46" fillId="0" borderId="25" xfId="246" applyFont="1" applyBorder="1"/>
    <xf numFmtId="166" fontId="46" fillId="0" borderId="29" xfId="246" applyNumberFormat="1" applyFont="1" applyBorder="1" applyAlignment="1" applyProtection="1">
      <alignment horizontal="left"/>
    </xf>
    <xf numFmtId="166" fontId="46" fillId="0" borderId="29" xfId="246" applyFont="1" applyBorder="1"/>
    <xf numFmtId="166" fontId="46" fillId="0" borderId="30" xfId="246" applyFont="1" applyBorder="1"/>
    <xf numFmtId="166" fontId="47" fillId="0" borderId="0" xfId="246" applyNumberFormat="1" applyFont="1" applyBorder="1" applyAlignment="1" applyProtection="1">
      <alignment horizontal="left"/>
    </xf>
    <xf numFmtId="166" fontId="47" fillId="0" borderId="0" xfId="246" applyFont="1" applyBorder="1"/>
    <xf numFmtId="166" fontId="47" fillId="0" borderId="31" xfId="246" applyFont="1" applyBorder="1"/>
    <xf numFmtId="165" fontId="47" fillId="0" borderId="0" xfId="246" applyNumberFormat="1" applyFont="1" applyBorder="1"/>
    <xf numFmtId="166" fontId="4" fillId="0" borderId="20" xfId="246" applyFont="1" applyBorder="1" applyAlignment="1">
      <alignment horizontal="left"/>
    </xf>
    <xf numFmtId="166" fontId="57" fillId="0" borderId="0" xfId="246" applyFont="1" applyBorder="1"/>
    <xf numFmtId="40" fontId="1" fillId="0" borderId="0" xfId="246" applyNumberFormat="1" applyFont="1" applyBorder="1"/>
    <xf numFmtId="40" fontId="4" fillId="0" borderId="0" xfId="246" applyNumberFormat="1" applyFont="1" applyBorder="1"/>
    <xf numFmtId="40" fontId="1" fillId="0" borderId="0" xfId="246" applyNumberFormat="1" applyFont="1" applyFill="1" applyBorder="1"/>
    <xf numFmtId="49" fontId="1" fillId="0" borderId="0" xfId="247" applyNumberFormat="1" applyFont="1" applyFill="1" applyBorder="1" applyAlignment="1">
      <alignment horizontal="left"/>
    </xf>
    <xf numFmtId="173" fontId="1" fillId="0" borderId="37" xfId="247" applyNumberFormat="1" applyFont="1" applyFill="1" applyBorder="1"/>
    <xf numFmtId="173" fontId="1" fillId="0" borderId="0" xfId="247" applyNumberFormat="1" applyFont="1" applyFill="1" applyBorder="1"/>
    <xf numFmtId="173" fontId="4" fillId="0" borderId="0" xfId="247" applyNumberFormat="1" applyFont="1" applyFill="1" applyBorder="1"/>
    <xf numFmtId="165" fontId="4" fillId="0" borderId="0" xfId="246" applyNumberFormat="1" applyFont="1"/>
    <xf numFmtId="166" fontId="46" fillId="0" borderId="0" xfId="246" applyBorder="1"/>
    <xf numFmtId="4" fontId="58" fillId="0" borderId="0" xfId="246" applyNumberFormat="1" applyFont="1" applyBorder="1"/>
    <xf numFmtId="40" fontId="4" fillId="0" borderId="0" xfId="246" applyNumberFormat="1" applyFont="1" applyBorder="1" applyAlignment="1">
      <alignment horizontal="center"/>
    </xf>
    <xf numFmtId="40" fontId="1" fillId="0" borderId="37" xfId="246" applyNumberFormat="1" applyFont="1" applyBorder="1"/>
    <xf numFmtId="166" fontId="4" fillId="0" borderId="0" xfId="246" applyFont="1" applyBorder="1" applyAlignment="1">
      <alignment horizontal="right"/>
    </xf>
    <xf numFmtId="166" fontId="1" fillId="0" borderId="0" xfId="246" applyFont="1" applyBorder="1" applyAlignment="1"/>
    <xf numFmtId="166" fontId="4" fillId="0" borderId="0" xfId="246" applyFont="1" applyBorder="1"/>
    <xf numFmtId="166" fontId="1" fillId="0" borderId="32" xfId="246" applyFont="1" applyBorder="1"/>
    <xf numFmtId="166" fontId="1" fillId="0" borderId="37" xfId="246" applyFont="1" applyBorder="1"/>
    <xf numFmtId="166" fontId="1" fillId="0" borderId="38" xfId="246" applyFont="1" applyBorder="1"/>
    <xf numFmtId="40" fontId="1" fillId="0" borderId="29" xfId="246" applyNumberFormat="1" applyFont="1" applyBorder="1"/>
    <xf numFmtId="166" fontId="46" fillId="0" borderId="0" xfId="246" applyNumberFormat="1" applyFont="1" applyBorder="1" applyAlignment="1" applyProtection="1">
      <alignment horizontal="center"/>
    </xf>
    <xf numFmtId="3" fontId="46" fillId="0" borderId="0" xfId="246" applyNumberFormat="1" applyFont="1" applyBorder="1" applyAlignment="1" applyProtection="1">
      <alignment horizontal="center"/>
    </xf>
    <xf numFmtId="165" fontId="46" fillId="0" borderId="0" xfId="246" applyNumberFormat="1" applyFont="1" applyBorder="1" applyAlignment="1" applyProtection="1">
      <alignment horizontal="center"/>
    </xf>
    <xf numFmtId="166" fontId="1" fillId="0" borderId="0" xfId="246" applyNumberFormat="1" applyFont="1" applyBorder="1" applyAlignment="1" applyProtection="1">
      <alignment horizontal="left"/>
    </xf>
    <xf numFmtId="40" fontId="1" fillId="0" borderId="0" xfId="246" applyNumberFormat="1" applyFont="1" applyBorder="1" applyProtection="1"/>
    <xf numFmtId="40" fontId="46" fillId="0" borderId="31" xfId="246" applyNumberFormat="1" applyFont="1" applyBorder="1"/>
    <xf numFmtId="165" fontId="46" fillId="0" borderId="0" xfId="246" applyNumberFormat="1" applyFont="1" applyBorder="1" applyProtection="1"/>
    <xf numFmtId="40" fontId="46" fillId="0" borderId="0" xfId="246" applyNumberFormat="1" applyFont="1" applyBorder="1"/>
    <xf numFmtId="40" fontId="46" fillId="0" borderId="0" xfId="246" applyNumberFormat="1" applyFont="1" applyBorder="1" applyProtection="1"/>
    <xf numFmtId="40" fontId="46" fillId="0" borderId="0" xfId="246" applyNumberFormat="1" applyFont="1" applyBorder="1" applyAlignment="1" applyProtection="1">
      <alignment horizontal="left"/>
    </xf>
    <xf numFmtId="40" fontId="1" fillId="0" borderId="37" xfId="246" applyNumberFormat="1" applyFont="1" applyBorder="1" applyProtection="1"/>
    <xf numFmtId="3" fontId="46" fillId="0" borderId="0" xfId="246" applyNumberFormat="1" applyFont="1" applyBorder="1" applyProtection="1"/>
    <xf numFmtId="39" fontId="46" fillId="0" borderId="0" xfId="246" applyNumberFormat="1" applyFont="1" applyBorder="1" applyProtection="1"/>
    <xf numFmtId="40" fontId="59" fillId="0" borderId="0" xfId="246" applyNumberFormat="1" applyFont="1" applyBorder="1" applyProtection="1"/>
    <xf numFmtId="166" fontId="4" fillId="0" borderId="31" xfId="246" applyFont="1" applyBorder="1"/>
    <xf numFmtId="165" fontId="60" fillId="0" borderId="0" xfId="246" applyNumberFormat="1" applyFont="1" applyBorder="1" applyProtection="1"/>
    <xf numFmtId="37" fontId="47" fillId="0" borderId="0" xfId="246" applyNumberFormat="1" applyFont="1" applyBorder="1" applyAlignment="1" applyProtection="1">
      <alignment horizontal="left"/>
    </xf>
    <xf numFmtId="37" fontId="60" fillId="0" borderId="0" xfId="246" applyNumberFormat="1" applyFont="1" applyBorder="1" applyProtection="1"/>
    <xf numFmtId="40" fontId="60" fillId="0" borderId="0" xfId="246" applyNumberFormat="1" applyFont="1" applyBorder="1" applyProtection="1"/>
    <xf numFmtId="3" fontId="60" fillId="0" borderId="0" xfId="246" applyNumberFormat="1" applyFont="1" applyBorder="1" applyProtection="1"/>
    <xf numFmtId="165" fontId="4" fillId="0" borderId="0" xfId="246" applyNumberFormat="1" applyFont="1" applyBorder="1"/>
    <xf numFmtId="165" fontId="1" fillId="0" borderId="0" xfId="246" applyNumberFormat="1" applyFont="1" applyBorder="1"/>
    <xf numFmtId="166" fontId="1" fillId="0" borderId="0" xfId="246" applyFont="1" applyFill="1" applyBorder="1"/>
    <xf numFmtId="165" fontId="1" fillId="0" borderId="0" xfId="247" applyNumberFormat="1" applyFont="1" applyFill="1" applyBorder="1" applyAlignment="1">
      <alignment horizontal="right"/>
    </xf>
    <xf numFmtId="165" fontId="47" fillId="0" borderId="0" xfId="246" applyNumberFormat="1" applyFont="1" applyBorder="1" applyProtection="1"/>
    <xf numFmtId="3" fontId="47" fillId="0" borderId="0" xfId="246" applyNumberFormat="1" applyFont="1" applyBorder="1" applyProtection="1"/>
    <xf numFmtId="165" fontId="1" fillId="0" borderId="0" xfId="247" applyNumberFormat="1" applyFont="1" applyFill="1" applyBorder="1"/>
    <xf numFmtId="40" fontId="46" fillId="0" borderId="37" xfId="246" applyNumberFormat="1" applyFont="1" applyBorder="1"/>
    <xf numFmtId="166" fontId="4" fillId="0" borderId="0" xfId="246" applyFont="1" applyBorder="1" applyAlignment="1"/>
    <xf numFmtId="0" fontId="4" fillId="0" borderId="0" xfId="247" applyFont="1" applyAlignment="1">
      <alignment horizontal="center"/>
    </xf>
    <xf numFmtId="0" fontId="3" fillId="4" borderId="4" xfId="0" applyFont="1" applyFill="1" applyBorder="1" applyAlignment="1" applyProtection="1">
      <protection locked="0"/>
    </xf>
    <xf numFmtId="49" fontId="3" fillId="0" borderId="18" xfId="0" applyNumberFormat="1" applyFont="1" applyFill="1" applyBorder="1" applyAlignment="1">
      <alignment horizontal="left"/>
    </xf>
    <xf numFmtId="165" fontId="12" fillId="7" borderId="16" xfId="0" applyNumberFormat="1" applyFont="1" applyFill="1" applyBorder="1" applyAlignment="1">
      <alignment horizontal="center" vertical="center"/>
    </xf>
    <xf numFmtId="169" fontId="18" fillId="4" borderId="18" xfId="0" applyNumberFormat="1" applyFont="1" applyFill="1" applyBorder="1"/>
    <xf numFmtId="49" fontId="3" fillId="0" borderId="19" xfId="0" applyNumberFormat="1" applyFont="1" applyFill="1" applyBorder="1" applyAlignment="1">
      <alignment horizontal="left"/>
    </xf>
    <xf numFmtId="169" fontId="12" fillId="7" borderId="16" xfId="0" applyNumberFormat="1" applyFont="1" applyFill="1" applyBorder="1"/>
    <xf numFmtId="169" fontId="62" fillId="4" borderId="18" xfId="0" applyNumberFormat="1" applyFont="1" applyFill="1" applyBorder="1" applyAlignment="1">
      <alignment horizontal="center"/>
    </xf>
    <xf numFmtId="49" fontId="12" fillId="4" borderId="8" xfId="0" applyNumberFormat="1" applyFont="1" applyFill="1" applyBorder="1" applyAlignment="1">
      <alignment horizontal="left"/>
    </xf>
    <xf numFmtId="169" fontId="17" fillId="4" borderId="0" xfId="0" applyNumberFormat="1" applyFont="1" applyFill="1"/>
    <xf numFmtId="4" fontId="18" fillId="0" borderId="7" xfId="5" applyNumberFormat="1" applyFont="1" applyFill="1" applyBorder="1" applyAlignment="1">
      <alignment horizontal="center" wrapText="1"/>
    </xf>
    <xf numFmtId="169" fontId="17" fillId="0" borderId="18" xfId="0" applyNumberFormat="1" applyFont="1" applyFill="1" applyBorder="1"/>
    <xf numFmtId="169" fontId="18" fillId="4" borderId="17" xfId="0" applyNumberFormat="1" applyFont="1" applyFill="1" applyBorder="1"/>
    <xf numFmtId="169" fontId="18" fillId="0" borderId="18" xfId="0" applyNumberFormat="1" applyFont="1" applyFill="1" applyBorder="1"/>
    <xf numFmtId="49" fontId="12" fillId="7" borderId="6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vertical="center"/>
    </xf>
    <xf numFmtId="174" fontId="17" fillId="4" borderId="0" xfId="0" applyNumberFormat="1" applyFont="1" applyFill="1"/>
    <xf numFmtId="4" fontId="33" fillId="0" borderId="0" xfId="0" applyNumberFormat="1" applyFont="1" applyBorder="1" applyAlignment="1">
      <alignment horizontal="center" vertical="center"/>
    </xf>
    <xf numFmtId="165" fontId="17" fillId="4" borderId="0" xfId="0" applyNumberFormat="1" applyFont="1" applyFill="1" applyBorder="1"/>
    <xf numFmtId="4" fontId="34" fillId="0" borderId="0" xfId="0" applyNumberFormat="1" applyFont="1"/>
    <xf numFmtId="169" fontId="17" fillId="4" borderId="2" xfId="0" applyNumberFormat="1" applyFont="1" applyFill="1" applyBorder="1"/>
    <xf numFmtId="3" fontId="17" fillId="4" borderId="0" xfId="0" applyNumberFormat="1" applyFont="1" applyFill="1"/>
    <xf numFmtId="166" fontId="63" fillId="0" borderId="0" xfId="250" applyFont="1"/>
    <xf numFmtId="166" fontId="63" fillId="0" borderId="0" xfId="250" applyFont="1" applyAlignment="1">
      <alignment horizontal="center"/>
    </xf>
    <xf numFmtId="166" fontId="63" fillId="18" borderId="29" xfId="250" applyFont="1" applyFill="1" applyBorder="1" applyAlignment="1">
      <alignment horizontal="center"/>
    </xf>
    <xf numFmtId="166" fontId="63" fillId="18" borderId="4" xfId="250" applyFont="1" applyFill="1" applyBorder="1"/>
    <xf numFmtId="166" fontId="63" fillId="18" borderId="59" xfId="250" applyFont="1" applyFill="1" applyBorder="1" applyAlignment="1">
      <alignment horizontal="center" vertical="center" wrapText="1"/>
    </xf>
    <xf numFmtId="166" fontId="63" fillId="18" borderId="18" xfId="250" applyFont="1" applyFill="1" applyBorder="1" applyAlignment="1">
      <alignment horizontal="center" vertical="center" wrapText="1"/>
    </xf>
    <xf numFmtId="166" fontId="63" fillId="0" borderId="61" xfId="250" applyFont="1" applyBorder="1"/>
    <xf numFmtId="166" fontId="63" fillId="0" borderId="7" xfId="250" applyFont="1" applyBorder="1"/>
    <xf numFmtId="166" fontId="63" fillId="0" borderId="17" xfId="250" applyFont="1" applyBorder="1"/>
    <xf numFmtId="166" fontId="63" fillId="0" borderId="11" xfId="250" applyFont="1" applyBorder="1"/>
    <xf numFmtId="166" fontId="63" fillId="0" borderId="62" xfId="250" applyFont="1" applyBorder="1"/>
    <xf numFmtId="166" fontId="63" fillId="0" borderId="18" xfId="250" applyFont="1" applyBorder="1"/>
    <xf numFmtId="166" fontId="63" fillId="0" borderId="63" xfId="250" applyFont="1" applyBorder="1"/>
    <xf numFmtId="166" fontId="63" fillId="0" borderId="56" xfId="250" applyFont="1" applyBorder="1"/>
    <xf numFmtId="166" fontId="63" fillId="0" borderId="4" xfId="250" applyFont="1" applyBorder="1"/>
    <xf numFmtId="165" fontId="63" fillId="0" borderId="19" xfId="248" applyFont="1" applyBorder="1"/>
    <xf numFmtId="165" fontId="63" fillId="0" borderId="57" xfId="248" applyFont="1" applyBorder="1"/>
    <xf numFmtId="165" fontId="63" fillId="0" borderId="57" xfId="250" applyNumberFormat="1" applyFont="1" applyBorder="1"/>
    <xf numFmtId="165" fontId="63" fillId="0" borderId="3" xfId="248" applyFont="1" applyBorder="1"/>
    <xf numFmtId="165" fontId="63" fillId="0" borderId="3" xfId="250" applyNumberFormat="1" applyFont="1" applyBorder="1"/>
    <xf numFmtId="166" fontId="63" fillId="0" borderId="64" xfId="250" applyFont="1" applyBorder="1"/>
    <xf numFmtId="166" fontId="63" fillId="0" borderId="0" xfId="250" applyFont="1" applyBorder="1"/>
    <xf numFmtId="166" fontId="63" fillId="0" borderId="65" xfId="250" applyFont="1" applyBorder="1"/>
    <xf numFmtId="166" fontId="63" fillId="0" borderId="1" xfId="250" applyFont="1" applyBorder="1"/>
    <xf numFmtId="166" fontId="63" fillId="0" borderId="51" xfId="250" applyFont="1" applyBorder="1"/>
    <xf numFmtId="165" fontId="63" fillId="0" borderId="60" xfId="248" applyFont="1" applyBorder="1"/>
    <xf numFmtId="40" fontId="63" fillId="0" borderId="65" xfId="250" applyNumberFormat="1" applyFont="1" applyBorder="1"/>
    <xf numFmtId="40" fontId="63" fillId="0" borderId="1" xfId="250" applyNumberFormat="1" applyFont="1" applyBorder="1"/>
    <xf numFmtId="165" fontId="63" fillId="0" borderId="11" xfId="248" applyFont="1" applyBorder="1"/>
    <xf numFmtId="166" fontId="63" fillId="0" borderId="20" xfId="250" applyFont="1" applyBorder="1"/>
    <xf numFmtId="40" fontId="63" fillId="0" borderId="62" xfId="250" applyNumberFormat="1" applyFont="1" applyBorder="1"/>
    <xf numFmtId="165" fontId="63" fillId="0" borderId="62" xfId="250" applyNumberFormat="1" applyFont="1" applyBorder="1"/>
    <xf numFmtId="165" fontId="63" fillId="0" borderId="11" xfId="250" applyNumberFormat="1" applyFont="1" applyBorder="1"/>
    <xf numFmtId="165" fontId="63" fillId="0" borderId="66" xfId="250" applyNumberFormat="1" applyFont="1" applyBorder="1"/>
    <xf numFmtId="166" fontId="63" fillId="0" borderId="67" xfId="250" applyFont="1" applyBorder="1"/>
    <xf numFmtId="166" fontId="63" fillId="0" borderId="68" xfId="250" applyFont="1" applyBorder="1"/>
    <xf numFmtId="40" fontId="63" fillId="0" borderId="69" xfId="250" applyNumberFormat="1" applyFont="1" applyBorder="1"/>
    <xf numFmtId="40" fontId="63" fillId="0" borderId="70" xfId="250" applyNumberFormat="1" applyFont="1" applyBorder="1"/>
    <xf numFmtId="40" fontId="63" fillId="0" borderId="18" xfId="250" applyNumberFormat="1" applyFont="1" applyBorder="1"/>
    <xf numFmtId="40" fontId="63" fillId="0" borderId="51" xfId="250" applyNumberFormat="1" applyFont="1" applyBorder="1"/>
    <xf numFmtId="166" fontId="63" fillId="0" borderId="71" xfId="250" applyFont="1" applyBorder="1"/>
    <xf numFmtId="166" fontId="63" fillId="0" borderId="37" xfId="250" applyFont="1" applyBorder="1"/>
    <xf numFmtId="40" fontId="63" fillId="0" borderId="34" xfId="250" applyNumberFormat="1" applyFont="1" applyBorder="1"/>
    <xf numFmtId="40" fontId="63" fillId="0" borderId="35" xfId="250" applyNumberFormat="1" applyFont="1" applyBorder="1"/>
    <xf numFmtId="40" fontId="63" fillId="0" borderId="0" xfId="250" applyNumberFormat="1" applyFont="1"/>
    <xf numFmtId="166" fontId="63" fillId="18" borderId="39" xfId="250" applyFont="1" applyFill="1" applyBorder="1"/>
    <xf numFmtId="166" fontId="63" fillId="18" borderId="72" xfId="250" applyFont="1" applyFill="1" applyBorder="1"/>
    <xf numFmtId="40" fontId="63" fillId="18" borderId="30" xfId="250" applyNumberFormat="1" applyFont="1" applyFill="1" applyBorder="1" applyAlignment="1"/>
    <xf numFmtId="40" fontId="63" fillId="18" borderId="46" xfId="250" applyNumberFormat="1" applyFont="1" applyFill="1" applyBorder="1"/>
    <xf numFmtId="40" fontId="63" fillId="18" borderId="56" xfId="250" applyNumberFormat="1" applyFont="1" applyFill="1" applyBorder="1" applyAlignment="1">
      <alignment horizontal="center"/>
    </xf>
    <xf numFmtId="40" fontId="63" fillId="18" borderId="3" xfId="250" applyNumberFormat="1" applyFont="1" applyFill="1" applyBorder="1" applyAlignment="1">
      <alignment horizontal="center"/>
    </xf>
    <xf numFmtId="40" fontId="63" fillId="18" borderId="4" xfId="250" applyNumberFormat="1" applyFont="1" applyFill="1" applyBorder="1" applyAlignment="1">
      <alignment horizontal="center"/>
    </xf>
    <xf numFmtId="40" fontId="64" fillId="18" borderId="60" xfId="250" applyNumberFormat="1" applyFont="1" applyFill="1" applyBorder="1" applyAlignment="1">
      <alignment horizontal="center"/>
    </xf>
    <xf numFmtId="40" fontId="63" fillId="18" borderId="5" xfId="250" applyNumberFormat="1" applyFont="1" applyFill="1" applyBorder="1" applyAlignment="1">
      <alignment horizontal="center"/>
    </xf>
    <xf numFmtId="40" fontId="64" fillId="18" borderId="19" xfId="250" applyNumberFormat="1" applyFont="1" applyFill="1" applyBorder="1" applyAlignment="1">
      <alignment horizontal="center"/>
    </xf>
    <xf numFmtId="40" fontId="4" fillId="18" borderId="73" xfId="250" applyNumberFormat="1" applyFont="1" applyFill="1" applyBorder="1" applyAlignment="1">
      <alignment horizontal="center"/>
    </xf>
    <xf numFmtId="1" fontId="64" fillId="0" borderId="74" xfId="250" applyNumberFormat="1" applyFont="1" applyBorder="1" applyAlignment="1">
      <alignment horizontal="center"/>
    </xf>
    <xf numFmtId="1" fontId="63" fillId="0" borderId="9" xfId="250" applyNumberFormat="1" applyFont="1" applyBorder="1" applyAlignment="1">
      <alignment horizontal="center"/>
    </xf>
    <xf numFmtId="40" fontId="63" fillId="0" borderId="74" xfId="250" applyNumberFormat="1" applyFont="1" applyBorder="1"/>
    <xf numFmtId="40" fontId="63" fillId="0" borderId="9" xfId="250" applyNumberFormat="1" applyFont="1" applyBorder="1"/>
    <xf numFmtId="40" fontId="63" fillId="0" borderId="75" xfId="250" applyNumberFormat="1" applyFont="1" applyBorder="1"/>
    <xf numFmtId="40" fontId="63" fillId="0" borderId="10" xfId="250" applyNumberFormat="1" applyFont="1" applyBorder="1"/>
    <xf numFmtId="40" fontId="63" fillId="0" borderId="16" xfId="250" applyNumberFormat="1" applyFont="1" applyBorder="1"/>
    <xf numFmtId="40" fontId="63" fillId="0" borderId="76" xfId="250" applyNumberFormat="1" applyFont="1" applyBorder="1"/>
    <xf numFmtId="166" fontId="63" fillId="0" borderId="9" xfId="250" applyFont="1" applyBorder="1" applyAlignment="1">
      <alignment horizontal="center"/>
    </xf>
    <xf numFmtId="40" fontId="63" fillId="0" borderId="77" xfId="250" applyNumberFormat="1" applyFont="1" applyBorder="1"/>
    <xf numFmtId="40" fontId="63" fillId="0" borderId="40" xfId="250" applyNumberFormat="1" applyFont="1" applyBorder="1"/>
    <xf numFmtId="40" fontId="63" fillId="0" borderId="78" xfId="250" applyNumberFormat="1" applyFont="1" applyBorder="1"/>
    <xf numFmtId="40" fontId="63" fillId="0" borderId="42" xfId="250" applyNumberFormat="1" applyFont="1" applyBorder="1"/>
    <xf numFmtId="40" fontId="63" fillId="0" borderId="79" xfId="250" applyNumberFormat="1" applyFont="1" applyBorder="1"/>
    <xf numFmtId="40" fontId="63" fillId="0" borderId="80" xfId="250" applyNumberFormat="1" applyFont="1" applyBorder="1"/>
    <xf numFmtId="166" fontId="64" fillId="0" borderId="74" xfId="250" applyFont="1" applyBorder="1" applyAlignment="1">
      <alignment horizontal="center"/>
    </xf>
    <xf numFmtId="40" fontId="64" fillId="0" borderId="56" xfId="250" applyNumberFormat="1" applyFont="1" applyBorder="1"/>
    <xf numFmtId="40" fontId="64" fillId="0" borderId="81" xfId="250" applyNumberFormat="1" applyFont="1" applyBorder="1"/>
    <xf numFmtId="40" fontId="64" fillId="0" borderId="60" xfId="250" applyNumberFormat="1" applyFont="1" applyBorder="1"/>
    <xf numFmtId="40" fontId="64" fillId="0" borderId="82" xfId="250" applyNumberFormat="1" applyFont="1" applyBorder="1"/>
    <xf numFmtId="40" fontId="64" fillId="0" borderId="5" xfId="250" applyNumberFormat="1" applyFont="1" applyBorder="1"/>
    <xf numFmtId="40" fontId="64" fillId="0" borderId="19" xfId="250" applyNumberFormat="1" applyFont="1" applyBorder="1"/>
    <xf numFmtId="40" fontId="64" fillId="0" borderId="73" xfId="250" applyNumberFormat="1" applyFont="1" applyBorder="1"/>
    <xf numFmtId="166" fontId="64" fillId="18" borderId="83" xfId="250" applyFont="1" applyFill="1" applyBorder="1" applyAlignment="1"/>
    <xf numFmtId="166" fontId="64" fillId="18" borderId="6" xfId="250" applyFont="1" applyFill="1" applyBorder="1" applyAlignment="1"/>
    <xf numFmtId="166" fontId="63" fillId="18" borderId="6" xfId="250" applyFont="1" applyFill="1" applyBorder="1" applyAlignment="1">
      <alignment horizontal="center"/>
    </xf>
    <xf numFmtId="166" fontId="63" fillId="18" borderId="6" xfId="250" applyFont="1" applyFill="1" applyBorder="1" applyAlignment="1"/>
    <xf numFmtId="166" fontId="64" fillId="18" borderId="77" xfId="250" applyFont="1" applyFill="1" applyBorder="1" applyAlignment="1">
      <alignment horizontal="left"/>
    </xf>
    <xf numFmtId="40" fontId="63" fillId="0" borderId="6" xfId="250" applyNumberFormat="1" applyFont="1" applyBorder="1"/>
    <xf numFmtId="2" fontId="63" fillId="0" borderId="76" xfId="248" applyNumberFormat="1" applyFont="1" applyBorder="1"/>
    <xf numFmtId="2" fontId="63" fillId="0" borderId="84" xfId="248" applyNumberFormat="1" applyFont="1" applyBorder="1"/>
    <xf numFmtId="166" fontId="64" fillId="0" borderId="9" xfId="250" applyFont="1" applyBorder="1" applyAlignment="1">
      <alignment horizontal="center"/>
    </xf>
    <xf numFmtId="40" fontId="64" fillId="0" borderId="40" xfId="250" applyNumberFormat="1" applyFont="1" applyBorder="1"/>
    <xf numFmtId="40" fontId="64" fillId="0" borderId="80" xfId="250" applyNumberFormat="1" applyFont="1" applyBorder="1"/>
    <xf numFmtId="40" fontId="64" fillId="0" borderId="79" xfId="250" applyNumberFormat="1" applyFont="1" applyBorder="1"/>
    <xf numFmtId="40" fontId="64" fillId="0" borderId="41" xfId="250" applyNumberFormat="1" applyFont="1" applyBorder="1"/>
    <xf numFmtId="40" fontId="64" fillId="0" borderId="42" xfId="250" applyNumberFormat="1" applyFont="1" applyBorder="1"/>
    <xf numFmtId="40" fontId="64" fillId="0" borderId="13" xfId="250" applyNumberFormat="1" applyFont="1" applyBorder="1"/>
    <xf numFmtId="166" fontId="63" fillId="0" borderId="85" xfId="250" applyFont="1" applyBorder="1"/>
    <xf numFmtId="4" fontId="64" fillId="0" borderId="71" xfId="250" applyNumberFormat="1" applyFont="1" applyBorder="1"/>
    <xf numFmtId="0" fontId="65" fillId="0" borderId="0" xfId="3" applyFont="1"/>
    <xf numFmtId="166" fontId="64" fillId="0" borderId="0" xfId="250" applyFont="1" applyAlignment="1">
      <alignment horizontal="center"/>
    </xf>
    <xf numFmtId="0" fontId="63" fillId="0" borderId="0" xfId="3" applyFont="1" applyAlignment="1"/>
    <xf numFmtId="166" fontId="46" fillId="0" borderId="0" xfId="250" applyBorder="1"/>
    <xf numFmtId="166" fontId="63" fillId="0" borderId="0" xfId="250" applyFont="1" applyBorder="1" applyAlignment="1"/>
    <xf numFmtId="0" fontId="66" fillId="0" borderId="0" xfId="3" applyFont="1" applyAlignment="1"/>
    <xf numFmtId="0" fontId="63" fillId="0" borderId="0" xfId="16" applyFont="1" applyAlignment="1"/>
    <xf numFmtId="166" fontId="46" fillId="0" borderId="0" xfId="250"/>
    <xf numFmtId="166" fontId="63" fillId="0" borderId="0" xfId="250" applyFont="1" applyAlignment="1">
      <alignment horizontal="right"/>
    </xf>
    <xf numFmtId="166" fontId="63" fillId="18" borderId="56" xfId="250" applyFont="1" applyFill="1" applyBorder="1" applyAlignment="1">
      <alignment horizontal="center"/>
    </xf>
    <xf numFmtId="166" fontId="63" fillId="18" borderId="16" xfId="250" applyFont="1" applyFill="1" applyBorder="1" applyAlignment="1">
      <alignment horizontal="center"/>
    </xf>
    <xf numFmtId="166" fontId="63" fillId="18" borderId="75" xfId="250" applyFont="1" applyFill="1" applyBorder="1" applyAlignment="1">
      <alignment horizontal="center"/>
    </xf>
    <xf numFmtId="40" fontId="63" fillId="0" borderId="68" xfId="250" applyNumberFormat="1" applyFont="1" applyBorder="1"/>
    <xf numFmtId="40" fontId="63" fillId="0" borderId="0" xfId="250" applyNumberFormat="1" applyFont="1" applyBorder="1"/>
    <xf numFmtId="40" fontId="63" fillId="0" borderId="31" xfId="250" applyNumberFormat="1" applyFont="1" applyBorder="1"/>
    <xf numFmtId="166" fontId="63" fillId="0" borderId="90" xfId="250" applyFont="1" applyBorder="1"/>
    <xf numFmtId="40" fontId="64" fillId="0" borderId="68" xfId="250" applyNumberFormat="1" applyFont="1" applyBorder="1"/>
    <xf numFmtId="40" fontId="64" fillId="0" borderId="91" xfId="250" applyNumberFormat="1" applyFont="1" applyBorder="1"/>
    <xf numFmtId="40" fontId="64" fillId="0" borderId="0" xfId="250" applyNumberFormat="1" applyFont="1" applyBorder="1"/>
    <xf numFmtId="40" fontId="64" fillId="0" borderId="31" xfId="250" applyNumberFormat="1" applyFont="1" applyBorder="1"/>
    <xf numFmtId="166" fontId="63" fillId="0" borderId="32" xfId="250" applyFont="1" applyBorder="1"/>
    <xf numFmtId="166" fontId="63" fillId="0" borderId="38" xfId="250" applyFont="1" applyBorder="1"/>
    <xf numFmtId="165" fontId="5" fillId="0" borderId="0" xfId="248" applyFont="1"/>
    <xf numFmtId="166" fontId="47" fillId="0" borderId="0" xfId="250" applyFont="1" applyAlignment="1">
      <alignment horizontal="right"/>
    </xf>
    <xf numFmtId="166" fontId="46" fillId="0" borderId="0" xfId="250" applyFont="1"/>
    <xf numFmtId="166" fontId="67" fillId="0" borderId="0" xfId="250" applyFont="1" applyAlignment="1">
      <alignment horizontal="center"/>
    </xf>
    <xf numFmtId="166" fontId="68" fillId="0" borderId="0" xfId="250" applyFont="1"/>
    <xf numFmtId="0" fontId="2" fillId="0" borderId="0" xfId="6" applyFont="1" applyFill="1" applyBorder="1" applyAlignment="1">
      <alignment horizontal="right"/>
    </xf>
    <xf numFmtId="166" fontId="63" fillId="0" borderId="0" xfId="250" applyNumberFormat="1" applyFont="1" applyBorder="1" applyAlignment="1" applyProtection="1">
      <alignment horizontal="center"/>
    </xf>
    <xf numFmtId="166" fontId="63" fillId="0" borderId="0" xfId="250" applyFont="1" applyBorder="1" applyAlignment="1">
      <alignment horizontal="center"/>
    </xf>
    <xf numFmtId="0" fontId="63" fillId="0" borderId="0" xfId="16" applyFont="1" applyFill="1" applyAlignment="1"/>
    <xf numFmtId="0" fontId="69" fillId="0" borderId="0" xfId="249" applyFont="1" applyFill="1"/>
    <xf numFmtId="0" fontId="3" fillId="0" borderId="0" xfId="16" applyFill="1"/>
    <xf numFmtId="0" fontId="70" fillId="7" borderId="94" xfId="249" applyFont="1" applyFill="1" applyBorder="1" applyAlignment="1">
      <alignment horizontal="center" vertical="center" wrapText="1"/>
    </xf>
    <xf numFmtId="0" fontId="71" fillId="0" borderId="0" xfId="249" applyFont="1" applyFill="1"/>
    <xf numFmtId="173" fontId="71" fillId="0" borderId="0" xfId="249" applyNumberFormat="1" applyFont="1" applyFill="1"/>
    <xf numFmtId="0" fontId="71" fillId="0" borderId="0" xfId="249" applyFont="1" applyFill="1" applyBorder="1"/>
    <xf numFmtId="4" fontId="71" fillId="0" borderId="0" xfId="249" applyNumberFormat="1" applyFont="1" applyFill="1"/>
    <xf numFmtId="174" fontId="71" fillId="0" borderId="0" xfId="249" applyNumberFormat="1" applyFont="1" applyFill="1"/>
    <xf numFmtId="173" fontId="71" fillId="0" borderId="0" xfId="249" applyNumberFormat="1" applyFont="1" applyFill="1" applyBorder="1"/>
    <xf numFmtId="4" fontId="71" fillId="0" borderId="0" xfId="249" applyNumberFormat="1" applyFont="1" applyFill="1" applyBorder="1"/>
    <xf numFmtId="0" fontId="72" fillId="0" borderId="0" xfId="249" applyFont="1" applyFill="1"/>
    <xf numFmtId="173" fontId="63" fillId="0" borderId="0" xfId="16" applyNumberFormat="1" applyFont="1" applyFill="1" applyBorder="1" applyAlignment="1"/>
    <xf numFmtId="0" fontId="63" fillId="0" borderId="0" xfId="16" applyFont="1" applyFill="1"/>
    <xf numFmtId="166" fontId="46" fillId="0" borderId="25" xfId="246" applyBorder="1"/>
    <xf numFmtId="166" fontId="46" fillId="0" borderId="29" xfId="246" applyBorder="1"/>
    <xf numFmtId="166" fontId="46" fillId="0" borderId="30" xfId="246" applyBorder="1"/>
    <xf numFmtId="166" fontId="46" fillId="0" borderId="0" xfId="246"/>
    <xf numFmtId="166" fontId="46" fillId="0" borderId="20" xfId="246" applyBorder="1" applyAlignment="1">
      <alignment horizontal="center"/>
    </xf>
    <xf numFmtId="166" fontId="46" fillId="0" borderId="0" xfId="246" applyBorder="1" applyAlignment="1">
      <alignment horizontal="center"/>
    </xf>
    <xf numFmtId="166" fontId="46" fillId="0" borderId="31" xfId="246" applyBorder="1" applyAlignment="1">
      <alignment horizontal="center"/>
    </xf>
    <xf numFmtId="166" fontId="46" fillId="0" borderId="0" xfId="246" applyAlignment="1">
      <alignment horizontal="center"/>
    </xf>
    <xf numFmtId="166" fontId="63" fillId="0" borderId="31" xfId="246" applyFont="1" applyBorder="1" applyAlignment="1">
      <alignment horizontal="center"/>
    </xf>
    <xf numFmtId="166" fontId="46" fillId="0" borderId="20" xfId="246" applyBorder="1"/>
    <xf numFmtId="166" fontId="46" fillId="0" borderId="31" xfId="246" applyBorder="1"/>
    <xf numFmtId="166" fontId="46" fillId="0" borderId="37" xfId="246" applyBorder="1"/>
    <xf numFmtId="166" fontId="46" fillId="0" borderId="38" xfId="246" applyBorder="1"/>
    <xf numFmtId="166" fontId="12" fillId="0" borderId="0" xfId="246" applyFont="1" applyBorder="1" applyAlignment="1">
      <alignment horizontal="center"/>
    </xf>
    <xf numFmtId="166" fontId="47" fillId="0" borderId="0" xfId="246" applyFont="1"/>
    <xf numFmtId="166" fontId="12" fillId="0" borderId="20" xfId="246" applyFont="1" applyBorder="1" applyAlignment="1"/>
    <xf numFmtId="166" fontId="12" fillId="0" borderId="0" xfId="246" applyFont="1" applyBorder="1" applyAlignment="1"/>
    <xf numFmtId="166" fontId="12" fillId="0" borderId="31" xfId="246" applyFont="1" applyBorder="1" applyAlignment="1"/>
    <xf numFmtId="166" fontId="12" fillId="0" borderId="20" xfId="246" applyFont="1" applyBorder="1" applyAlignment="1">
      <alignment horizontal="center"/>
    </xf>
    <xf numFmtId="166" fontId="12" fillId="0" borderId="31" xfId="246" applyFont="1" applyBorder="1" applyAlignment="1">
      <alignment horizontal="center"/>
    </xf>
    <xf numFmtId="166" fontId="12" fillId="0" borderId="20" xfId="246" applyFont="1" applyBorder="1"/>
    <xf numFmtId="166" fontId="12" fillId="0" borderId="0" xfId="246" applyFont="1" applyBorder="1"/>
    <xf numFmtId="166" fontId="12" fillId="0" borderId="31" xfId="246" applyFont="1" applyBorder="1"/>
    <xf numFmtId="166" fontId="46" fillId="0" borderId="32" xfId="246" applyBorder="1"/>
    <xf numFmtId="0" fontId="17" fillId="4" borderId="29" xfId="0" applyFont="1" applyFill="1" applyBorder="1" applyAlignment="1">
      <alignment horizontal="center" vertical="center" wrapText="1"/>
    </xf>
    <xf numFmtId="173" fontId="8" fillId="0" borderId="0" xfId="0" applyNumberFormat="1" applyFont="1" applyFill="1" applyBorder="1"/>
    <xf numFmtId="49" fontId="1" fillId="0" borderId="37" xfId="247" applyNumberFormat="1" applyFont="1" applyFill="1" applyBorder="1" applyAlignment="1">
      <alignment horizontal="left"/>
    </xf>
    <xf numFmtId="166" fontId="1" fillId="0" borderId="37" xfId="246" applyFont="1" applyFill="1" applyBorder="1"/>
    <xf numFmtId="165" fontId="1" fillId="0" borderId="37" xfId="247" applyNumberFormat="1" applyFont="1" applyFill="1" applyBorder="1" applyAlignment="1">
      <alignment horizontal="right"/>
    </xf>
    <xf numFmtId="49" fontId="1" fillId="0" borderId="29" xfId="247" applyNumberFormat="1" applyFont="1" applyFill="1" applyBorder="1" applyAlignment="1">
      <alignment horizontal="left"/>
    </xf>
    <xf numFmtId="166" fontId="1" fillId="0" borderId="29" xfId="246" applyFont="1" applyFill="1" applyBorder="1"/>
    <xf numFmtId="165" fontId="1" fillId="0" borderId="29" xfId="247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distributed"/>
    </xf>
    <xf numFmtId="165" fontId="17" fillId="4" borderId="0" xfId="0" applyNumberFormat="1" applyFont="1" applyFill="1"/>
    <xf numFmtId="0" fontId="72" fillId="0" borderId="0" xfId="249" applyFont="1" applyFill="1" applyBorder="1"/>
    <xf numFmtId="4" fontId="72" fillId="0" borderId="0" xfId="249" applyNumberFormat="1" applyFont="1" applyFill="1"/>
    <xf numFmtId="173" fontId="72" fillId="0" borderId="0" xfId="249" applyNumberFormat="1" applyFont="1" applyFill="1"/>
    <xf numFmtId="0" fontId="17" fillId="4" borderId="8" xfId="0" applyFont="1" applyFill="1" applyBorder="1"/>
    <xf numFmtId="0" fontId="74" fillId="19" borderId="16" xfId="6" applyFont="1" applyFill="1" applyBorder="1" applyAlignment="1">
      <alignment horizontal="center" vertical="center" wrapText="1"/>
    </xf>
    <xf numFmtId="4" fontId="74" fillId="19" borderId="16" xfId="6" applyNumberFormat="1" applyFont="1" applyFill="1" applyBorder="1" applyAlignment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left" vertical="center" wrapText="1"/>
      <protection locked="0"/>
    </xf>
    <xf numFmtId="0" fontId="8" fillId="0" borderId="7" xfId="7" applyNumberFormat="1" applyFont="1" applyFill="1" applyBorder="1" applyAlignment="1" applyProtection="1">
      <alignment horizontal="right" vertical="center" wrapText="1"/>
      <protection locked="0"/>
    </xf>
    <xf numFmtId="4" fontId="8" fillId="0" borderId="8" xfId="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7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7" applyNumberFormat="1" applyFont="1" applyFill="1" applyBorder="1" applyAlignment="1" applyProtection="1">
      <alignment horizontal="right" vertical="center" wrapText="1"/>
      <protection locked="0"/>
    </xf>
    <xf numFmtId="0" fontId="8" fillId="4" borderId="4" xfId="7" applyNumberFormat="1" applyFont="1" applyFill="1" applyBorder="1" applyAlignment="1" applyProtection="1">
      <alignment horizontal="left" vertical="center" wrapText="1"/>
      <protection locked="0"/>
    </xf>
    <xf numFmtId="0" fontId="9" fillId="4" borderId="4" xfId="7" applyNumberFormat="1" applyFont="1" applyFill="1" applyBorder="1" applyAlignment="1" applyProtection="1">
      <alignment horizontal="right" vertical="center" wrapText="1"/>
      <protection locked="0"/>
    </xf>
    <xf numFmtId="4" fontId="9" fillId="4" borderId="5" xfId="7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/>
    <xf numFmtId="0" fontId="8" fillId="4" borderId="0" xfId="0" applyFont="1" applyFill="1" applyBorder="1"/>
    <xf numFmtId="3" fontId="17" fillId="4" borderId="0" xfId="0" applyNumberFormat="1" applyFont="1" applyFill="1" applyBorder="1"/>
    <xf numFmtId="40" fontId="1" fillId="0" borderId="4" xfId="246" applyNumberFormat="1" applyFont="1" applyBorder="1"/>
    <xf numFmtId="169" fontId="0" fillId="0" borderId="18" xfId="0" applyNumberFormat="1" applyFill="1" applyBorder="1"/>
    <xf numFmtId="169" fontId="0" fillId="0" borderId="0" xfId="0" applyNumberFormat="1" applyFill="1" applyBorder="1"/>
    <xf numFmtId="170" fontId="0" fillId="0" borderId="0" xfId="0" applyNumberFormat="1" applyFill="1" applyBorder="1"/>
    <xf numFmtId="169" fontId="75" fillId="0" borderId="0" xfId="0" applyNumberFormat="1" applyFont="1" applyFill="1" applyBorder="1"/>
    <xf numFmtId="169" fontId="29" fillId="0" borderId="18" xfId="0" applyNumberFormat="1" applyFont="1" applyFill="1" applyBorder="1"/>
    <xf numFmtId="4" fontId="72" fillId="0" borderId="0" xfId="249" applyNumberFormat="1" applyFont="1" applyFill="1" applyBorder="1"/>
    <xf numFmtId="165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173" fontId="12" fillId="0" borderId="0" xfId="0" applyNumberFormat="1" applyFont="1" applyFill="1" applyBorder="1"/>
    <xf numFmtId="170" fontId="17" fillId="0" borderId="18" xfId="0" applyNumberFormat="1" applyFont="1" applyFill="1" applyBorder="1"/>
    <xf numFmtId="169" fontId="17" fillId="4" borderId="18" xfId="0" applyNumberFormat="1" applyFont="1" applyFill="1" applyBorder="1" applyAlignment="1">
      <alignment horizontal="center"/>
    </xf>
    <xf numFmtId="169" fontId="18" fillId="4" borderId="2" xfId="0" applyNumberFormat="1" applyFont="1" applyFill="1" applyBorder="1"/>
    <xf numFmtId="169" fontId="17" fillId="0" borderId="19" xfId="0" applyNumberFormat="1" applyFont="1" applyFill="1" applyBorder="1"/>
    <xf numFmtId="49" fontId="3" fillId="0" borderId="17" xfId="0" applyNumberFormat="1" applyFont="1" applyFill="1" applyBorder="1" applyAlignment="1">
      <alignment horizontal="left"/>
    </xf>
    <xf numFmtId="169" fontId="17" fillId="0" borderId="17" xfId="0" applyNumberFormat="1" applyFont="1" applyFill="1" applyBorder="1"/>
    <xf numFmtId="0" fontId="8" fillId="0" borderId="7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7" applyNumberFormat="1" applyFont="1" applyFill="1" applyBorder="1" applyAlignment="1" applyProtection="1">
      <alignment vertical="center" wrapText="1"/>
      <protection locked="0"/>
    </xf>
    <xf numFmtId="0" fontId="8" fillId="0" borderId="0" xfId="7" applyNumberFormat="1" applyFont="1" applyFill="1" applyBorder="1" applyAlignment="1" applyProtection="1">
      <alignment vertical="center" wrapText="1"/>
      <protection locked="0"/>
    </xf>
    <xf numFmtId="0" fontId="8" fillId="0" borderId="11" xfId="7" applyNumberFormat="1" applyFont="1" applyFill="1" applyBorder="1" applyAlignment="1" applyProtection="1">
      <alignment horizontal="left" vertical="center" wrapText="1"/>
      <protection locked="0"/>
    </xf>
    <xf numFmtId="0" fontId="8" fillId="0" borderId="1" xfId="7" applyNumberFormat="1" applyFont="1" applyFill="1" applyBorder="1" applyAlignment="1" applyProtection="1">
      <alignment horizontal="left" vertical="center" wrapText="1"/>
      <protection locked="0"/>
    </xf>
    <xf numFmtId="0" fontId="9" fillId="4" borderId="3" xfId="7" applyFont="1" applyFill="1" applyBorder="1" applyAlignment="1" applyProtection="1">
      <alignment horizontal="left"/>
      <protection locked="0"/>
    </xf>
    <xf numFmtId="0" fontId="70" fillId="7" borderId="28" xfId="249" applyFont="1" applyFill="1" applyBorder="1" applyAlignment="1">
      <alignment horizontal="center" vertical="center" wrapText="1"/>
    </xf>
    <xf numFmtId="4" fontId="77" fillId="0" borderId="16" xfId="0" applyNumberFormat="1" applyFont="1" applyBorder="1" applyAlignment="1">
      <alignment horizontal="center" vertical="center"/>
    </xf>
    <xf numFmtId="0" fontId="77" fillId="4" borderId="0" xfId="0" applyFont="1" applyFill="1" applyAlignment="1">
      <alignment vertical="center"/>
    </xf>
    <xf numFmtId="0" fontId="77" fillId="0" borderId="16" xfId="0" applyFont="1" applyBorder="1" applyAlignment="1">
      <alignment horizontal="center" vertical="center"/>
    </xf>
    <xf numFmtId="165" fontId="77" fillId="0" borderId="16" xfId="2" applyFont="1" applyBorder="1" applyAlignment="1">
      <alignment horizontal="center" vertical="center"/>
    </xf>
    <xf numFmtId="0" fontId="76" fillId="0" borderId="16" xfId="0" applyFont="1" applyBorder="1"/>
    <xf numFmtId="0" fontId="76" fillId="4" borderId="0" xfId="0" applyFont="1" applyFill="1" applyBorder="1"/>
    <xf numFmtId="0" fontId="76" fillId="4" borderId="0" xfId="0" applyFont="1" applyFill="1"/>
    <xf numFmtId="0" fontId="77" fillId="4" borderId="0" xfId="0" applyFont="1" applyFill="1" applyAlignment="1">
      <alignment horizontal="center" vertical="center"/>
    </xf>
    <xf numFmtId="165" fontId="78" fillId="7" borderId="16" xfId="2" applyFont="1" applyFill="1" applyBorder="1" applyAlignment="1">
      <alignment horizontal="center" vertical="center"/>
    </xf>
    <xf numFmtId="165" fontId="78" fillId="0" borderId="16" xfId="2" applyFont="1" applyBorder="1" applyAlignment="1">
      <alignment horizontal="center" vertical="center"/>
    </xf>
    <xf numFmtId="4" fontId="77" fillId="0" borderId="11" xfId="0" applyNumberFormat="1" applyFont="1" applyBorder="1" applyAlignment="1">
      <alignment horizontal="center" vertical="center"/>
    </xf>
    <xf numFmtId="4" fontId="77" fillId="0" borderId="1" xfId="0" applyNumberFormat="1" applyFont="1" applyBorder="1" applyAlignment="1">
      <alignment horizontal="center" vertical="center"/>
    </xf>
    <xf numFmtId="169" fontId="76" fillId="4" borderId="1" xfId="0" applyNumberFormat="1" applyFont="1" applyFill="1" applyBorder="1" applyAlignment="1">
      <alignment vertical="center" wrapText="1"/>
    </xf>
    <xf numFmtId="169" fontId="76" fillId="4" borderId="0" xfId="0" applyNumberFormat="1" applyFont="1" applyFill="1" applyAlignment="1">
      <alignment vertical="center" wrapText="1"/>
    </xf>
    <xf numFmtId="0" fontId="76" fillId="4" borderId="0" xfId="0" applyFont="1" applyFill="1" applyAlignment="1">
      <alignment vertical="center" wrapText="1"/>
    </xf>
    <xf numFmtId="165" fontId="2" fillId="7" borderId="16" xfId="2" applyFont="1" applyFill="1" applyBorder="1" applyAlignment="1">
      <alignment horizontal="center" vertical="center"/>
    </xf>
    <xf numFmtId="0" fontId="76" fillId="0" borderId="0" xfId="0" applyFont="1"/>
    <xf numFmtId="43" fontId="12" fillId="7" borderId="10" xfId="0" applyNumberFormat="1" applyFont="1" applyFill="1" applyBorder="1" applyAlignment="1">
      <alignment vertical="center"/>
    </xf>
    <xf numFmtId="43" fontId="12" fillId="7" borderId="16" xfId="0" applyNumberFormat="1" applyFont="1" applyFill="1" applyBorder="1" applyAlignment="1">
      <alignment vertical="center"/>
    </xf>
    <xf numFmtId="0" fontId="17" fillId="4" borderId="0" xfId="0" applyFont="1" applyFill="1" applyBorder="1"/>
    <xf numFmtId="4" fontId="18" fillId="7" borderId="16" xfId="5" applyNumberFormat="1" applyFont="1" applyFill="1" applyBorder="1" applyAlignment="1">
      <alignment horizontal="left" vertical="center" wrapText="1"/>
    </xf>
    <xf numFmtId="43" fontId="12" fillId="7" borderId="16" xfId="0" applyNumberFormat="1" applyFont="1" applyFill="1" applyBorder="1" applyAlignment="1">
      <alignment horizontal="center" vertical="center"/>
    </xf>
    <xf numFmtId="170" fontId="17" fillId="4" borderId="0" xfId="0" applyNumberFormat="1" applyFont="1" applyFill="1" applyBorder="1"/>
    <xf numFmtId="40" fontId="63" fillId="0" borderId="41" xfId="250" applyNumberFormat="1" applyFont="1" applyBorder="1"/>
    <xf numFmtId="165" fontId="46" fillId="0" borderId="0" xfId="250" applyNumberFormat="1"/>
    <xf numFmtId="164" fontId="63" fillId="0" borderId="0" xfId="250" applyNumberFormat="1" applyFont="1" applyAlignment="1">
      <alignment horizontal="right"/>
    </xf>
    <xf numFmtId="165" fontId="63" fillId="0" borderId="0" xfId="250" applyNumberFormat="1" applyFont="1"/>
    <xf numFmtId="164" fontId="63" fillId="0" borderId="0" xfId="250" applyNumberFormat="1" applyFont="1"/>
    <xf numFmtId="166" fontId="5" fillId="0" borderId="0" xfId="250" applyFont="1"/>
    <xf numFmtId="166" fontId="5" fillId="0" borderId="0" xfId="250" applyFont="1" applyAlignment="1">
      <alignment horizontal="center"/>
    </xf>
    <xf numFmtId="165" fontId="5" fillId="0" borderId="0" xfId="250" applyNumberFormat="1" applyFont="1" applyAlignment="1">
      <alignment horizontal="center"/>
    </xf>
    <xf numFmtId="164" fontId="5" fillId="0" borderId="0" xfId="250" applyNumberFormat="1" applyFont="1" applyAlignment="1">
      <alignment horizontal="center"/>
    </xf>
    <xf numFmtId="165" fontId="5" fillId="0" borderId="0" xfId="250" applyNumberFormat="1" applyFont="1"/>
    <xf numFmtId="164" fontId="5" fillId="0" borderId="0" xfId="250" applyNumberFormat="1" applyFont="1"/>
    <xf numFmtId="166" fontId="2" fillId="18" borderId="43" xfId="250" applyFont="1" applyFill="1" applyBorder="1" applyAlignment="1">
      <alignment horizontal="center" vertical="distributed"/>
    </xf>
    <xf numFmtId="166" fontId="2" fillId="18" borderId="88" xfId="250" applyFont="1" applyFill="1" applyBorder="1" applyAlignment="1">
      <alignment horizontal="center" vertical="distributed"/>
    </xf>
    <xf numFmtId="165" fontId="2" fillId="18" borderId="44" xfId="250" applyNumberFormat="1" applyFont="1" applyFill="1" applyBorder="1" applyAlignment="1">
      <alignment horizontal="center" vertical="distributed"/>
    </xf>
    <xf numFmtId="165" fontId="2" fillId="18" borderId="45" xfId="250" applyNumberFormat="1" applyFont="1" applyFill="1" applyBorder="1" applyAlignment="1">
      <alignment horizontal="center" vertical="distributed"/>
    </xf>
    <xf numFmtId="164" fontId="2" fillId="18" borderId="45" xfId="250" applyNumberFormat="1" applyFont="1" applyFill="1" applyBorder="1" applyAlignment="1">
      <alignment horizontal="center" vertical="distributed"/>
    </xf>
    <xf numFmtId="166" fontId="2" fillId="0" borderId="96" xfId="250" applyFont="1" applyBorder="1" applyAlignment="1">
      <alignment horizontal="center"/>
    </xf>
    <xf numFmtId="166" fontId="5" fillId="0" borderId="7" xfId="250" applyFont="1" applyBorder="1"/>
    <xf numFmtId="165" fontId="5" fillId="0" borderId="7" xfId="250" applyNumberFormat="1" applyFont="1" applyBorder="1"/>
    <xf numFmtId="164" fontId="2" fillId="0" borderId="97" xfId="250" applyNumberFormat="1" applyFont="1" applyBorder="1"/>
    <xf numFmtId="166" fontId="63" fillId="0" borderId="0" xfId="250" applyFont="1" applyFill="1" applyBorder="1"/>
    <xf numFmtId="166" fontId="2" fillId="0" borderId="20" xfId="250" applyFont="1" applyBorder="1" applyAlignment="1">
      <alignment horizontal="center"/>
    </xf>
    <xf numFmtId="166" fontId="5" fillId="0" borderId="0" xfId="250" applyFont="1" applyBorder="1"/>
    <xf numFmtId="173" fontId="79" fillId="0" borderId="0" xfId="0" applyNumberFormat="1" applyFont="1" applyFill="1" applyBorder="1"/>
    <xf numFmtId="166" fontId="5" fillId="0" borderId="20" xfId="250" applyFont="1" applyBorder="1" applyAlignment="1">
      <alignment horizontal="center"/>
    </xf>
    <xf numFmtId="164" fontId="2" fillId="0" borderId="98" xfId="250" applyNumberFormat="1" applyFont="1" applyBorder="1"/>
    <xf numFmtId="166" fontId="5" fillId="0" borderId="32" xfId="250" applyFont="1" applyBorder="1"/>
    <xf numFmtId="166" fontId="5" fillId="0" borderId="37" xfId="250" applyFont="1" applyBorder="1"/>
    <xf numFmtId="165" fontId="5" fillId="0" borderId="37" xfId="250" applyNumberFormat="1" applyFont="1" applyBorder="1"/>
    <xf numFmtId="164" fontId="5" fillId="0" borderId="38" xfId="250" applyNumberFormat="1" applyFont="1" applyBorder="1"/>
    <xf numFmtId="0" fontId="5" fillId="0" borderId="0" xfId="6" applyFont="1" applyFill="1" applyBorder="1" applyAlignment="1"/>
    <xf numFmtId="0" fontId="1" fillId="0" borderId="0" xfId="16" applyFont="1" applyAlignment="1"/>
    <xf numFmtId="0" fontId="3" fillId="0" borderId="0" xfId="16" applyFont="1" applyFill="1"/>
    <xf numFmtId="164" fontId="63" fillId="0" borderId="0" xfId="250" applyNumberFormat="1" applyFont="1" applyBorder="1" applyAlignment="1">
      <alignment horizontal="center"/>
    </xf>
    <xf numFmtId="164" fontId="46" fillId="0" borderId="0" xfId="250" applyNumberFormat="1"/>
    <xf numFmtId="173" fontId="76" fillId="0" borderId="0" xfId="0" applyNumberFormat="1" applyFont="1" applyFill="1" applyBorder="1"/>
    <xf numFmtId="165" fontId="76" fillId="0" borderId="31" xfId="0" applyNumberFormat="1" applyFont="1" applyFill="1" applyBorder="1"/>
    <xf numFmtId="165" fontId="76" fillId="0" borderId="81" xfId="0" applyNumberFormat="1" applyFont="1" applyFill="1" applyBorder="1"/>
    <xf numFmtId="169" fontId="17" fillId="4" borderId="0" xfId="0" applyNumberFormat="1" applyFont="1" applyFill="1" applyBorder="1"/>
    <xf numFmtId="0" fontId="1" fillId="4" borderId="0" xfId="0" applyFont="1" applyFill="1" applyBorder="1" applyAlignment="1">
      <alignment horizontal="left" vertical="top" wrapText="1"/>
    </xf>
    <xf numFmtId="0" fontId="1" fillId="0" borderId="0" xfId="6" applyFont="1" applyFill="1" applyBorder="1" applyAlignment="1" applyProtection="1">
      <alignment vertical="top"/>
      <protection locked="0"/>
    </xf>
    <xf numFmtId="0" fontId="4" fillId="8" borderId="16" xfId="6" applyFont="1" applyFill="1" applyBorder="1" applyAlignment="1">
      <alignment horizontal="center" vertical="center" wrapText="1"/>
    </xf>
    <xf numFmtId="167" fontId="4" fillId="8" borderId="16" xfId="258" applyNumberFormat="1" applyFont="1" applyFill="1" applyBorder="1" applyAlignment="1">
      <alignment horizontal="center" vertical="center" wrapText="1"/>
    </xf>
    <xf numFmtId="0" fontId="1" fillId="0" borderId="0" xfId="6" applyFont="1" applyFill="1" applyBorder="1" applyAlignment="1" applyProtection="1">
      <alignment vertical="top" wrapText="1"/>
      <protection locked="0"/>
    </xf>
    <xf numFmtId="4" fontId="1" fillId="0" borderId="0" xfId="6" applyNumberFormat="1" applyFont="1" applyFill="1" applyBorder="1" applyAlignment="1" applyProtection="1">
      <alignment vertical="top"/>
      <protection locked="0"/>
    </xf>
    <xf numFmtId="0" fontId="4" fillId="0" borderId="17" xfId="6" applyFont="1" applyFill="1" applyBorder="1" applyAlignment="1">
      <alignment horizontal="center" vertical="center" wrapText="1"/>
    </xf>
    <xf numFmtId="167" fontId="4" fillId="0" borderId="17" xfId="258" applyNumberFormat="1" applyFont="1" applyFill="1" applyBorder="1" applyAlignment="1">
      <alignment horizontal="center" vertical="center" wrapText="1"/>
    </xf>
    <xf numFmtId="0" fontId="4" fillId="0" borderId="18" xfId="6" applyFont="1" applyFill="1" applyBorder="1" applyAlignment="1">
      <alignment vertical="top" wrapText="1"/>
    </xf>
    <xf numFmtId="0" fontId="1" fillId="0" borderId="18" xfId="6" applyFont="1" applyFill="1" applyBorder="1" applyAlignment="1">
      <alignment horizontal="left" vertical="top" wrapText="1" indent="1"/>
    </xf>
    <xf numFmtId="0" fontId="4" fillId="0" borderId="18" xfId="6" applyFont="1" applyFill="1" applyBorder="1" applyAlignment="1">
      <alignment horizontal="left" vertical="top" wrapText="1"/>
    </xf>
    <xf numFmtId="0" fontId="4" fillId="0" borderId="19" xfId="6" applyFont="1" applyFill="1" applyBorder="1" applyAlignment="1">
      <alignment vertical="center" wrapText="1"/>
    </xf>
    <xf numFmtId="3" fontId="4" fillId="0" borderId="19" xfId="6" applyNumberFormat="1" applyFont="1" applyFill="1" applyBorder="1" applyAlignment="1" applyProtection="1">
      <alignment vertical="center"/>
      <protection locked="0"/>
    </xf>
    <xf numFmtId="3" fontId="1" fillId="0" borderId="18" xfId="6" applyNumberFormat="1" applyFont="1" applyFill="1" applyBorder="1" applyProtection="1">
      <protection locked="0"/>
    </xf>
    <xf numFmtId="3" fontId="1" fillId="0" borderId="18" xfId="6" applyNumberFormat="1" applyFont="1" applyFill="1" applyBorder="1" applyAlignment="1" applyProtection="1">
      <alignment vertical="top"/>
      <protection locked="0"/>
    </xf>
    <xf numFmtId="3" fontId="4" fillId="0" borderId="18" xfId="6" applyNumberFormat="1" applyFont="1" applyFill="1" applyBorder="1" applyProtection="1">
      <protection locked="0"/>
    </xf>
    <xf numFmtId="169" fontId="29" fillId="0" borderId="19" xfId="0" applyNumberFormat="1" applyFont="1" applyFill="1" applyBorder="1"/>
    <xf numFmtId="0" fontId="66" fillId="0" borderId="0" xfId="3" applyFont="1" applyAlignment="1">
      <alignment horizontal="center"/>
    </xf>
    <xf numFmtId="0" fontId="63" fillId="0" borderId="0" xfId="16" applyFont="1" applyAlignment="1">
      <alignment horizontal="center"/>
    </xf>
    <xf numFmtId="166" fontId="5" fillId="0" borderId="0" xfId="250" applyFont="1" applyAlignment="1">
      <alignment horizontal="center"/>
    </xf>
    <xf numFmtId="166" fontId="63" fillId="0" borderId="0" xfId="250" applyNumberFormat="1" applyFont="1" applyBorder="1" applyAlignment="1" applyProtection="1">
      <alignment horizontal="center"/>
    </xf>
    <xf numFmtId="164" fontId="5" fillId="0" borderId="0" xfId="250" applyNumberFormat="1" applyFont="1" applyBorder="1"/>
    <xf numFmtId="165" fontId="76" fillId="0" borderId="0" xfId="0" applyNumberFormat="1" applyFont="1" applyFill="1" applyBorder="1"/>
    <xf numFmtId="164" fontId="2" fillId="0" borderId="0" xfId="250" applyNumberFormat="1" applyFont="1" applyBorder="1"/>
    <xf numFmtId="0" fontId="63" fillId="0" borderId="4" xfId="3" applyFont="1" applyBorder="1" applyAlignment="1"/>
    <xf numFmtId="166" fontId="63" fillId="0" borderId="4" xfId="250" applyFont="1" applyBorder="1" applyAlignment="1"/>
    <xf numFmtId="166" fontId="46" fillId="0" borderId="4" xfId="250" applyBorder="1"/>
    <xf numFmtId="165" fontId="63" fillId="0" borderId="0" xfId="250" applyNumberFormat="1" applyFont="1" applyBorder="1"/>
    <xf numFmtId="164" fontId="63" fillId="0" borderId="0" xfId="250" applyNumberFormat="1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43" fontId="17" fillId="4" borderId="0" xfId="0" applyNumberFormat="1" applyFont="1" applyFill="1" applyBorder="1"/>
    <xf numFmtId="49" fontId="12" fillId="0" borderId="17" xfId="0" applyNumberFormat="1" applyFont="1" applyFill="1" applyBorder="1" applyAlignment="1">
      <alignment horizontal="left"/>
    </xf>
    <xf numFmtId="164" fontId="2" fillId="0" borderId="0" xfId="250" applyNumberFormat="1" applyFont="1" applyFill="1" applyBorder="1" applyAlignment="1">
      <alignment horizontal="center" vertical="distributed"/>
    </xf>
    <xf numFmtId="0" fontId="17" fillId="0" borderId="0" xfId="0" applyFont="1" applyAlignment="1">
      <alignment horizontal="center" vertical="distributed"/>
    </xf>
    <xf numFmtId="0" fontId="66" fillId="0" borderId="0" xfId="3" applyFont="1" applyAlignment="1">
      <alignment horizontal="center" vertical="distributed"/>
    </xf>
    <xf numFmtId="4" fontId="12" fillId="7" borderId="16" xfId="20" applyNumberFormat="1" applyFont="1" applyFill="1" applyBorder="1" applyAlignment="1">
      <alignment horizontal="right" vertic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17" fillId="7" borderId="0" xfId="0" applyFont="1" applyFill="1" applyBorder="1" applyProtection="1"/>
    <xf numFmtId="0" fontId="12" fillId="4" borderId="0" xfId="3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right"/>
      <protection locked="0"/>
    </xf>
    <xf numFmtId="0" fontId="3" fillId="4" borderId="4" xfId="0" applyNumberFormat="1" applyFont="1" applyFill="1" applyBorder="1" applyAlignment="1" applyProtection="1">
      <protection locked="0"/>
    </xf>
    <xf numFmtId="0" fontId="17" fillId="4" borderId="0" xfId="0" applyFont="1" applyFill="1" applyProtection="1">
      <protection locked="0"/>
    </xf>
    <xf numFmtId="0" fontId="18" fillId="4" borderId="0" xfId="0" applyFont="1" applyFill="1" applyBorder="1" applyAlignment="1" applyProtection="1">
      <alignment horizontal="centerContinuous"/>
      <protection locked="0"/>
    </xf>
    <xf numFmtId="0" fontId="12" fillId="4" borderId="0" xfId="3" applyFont="1" applyFill="1" applyBorder="1" applyAlignment="1" applyProtection="1">
      <alignment horizontal="centerContinuous"/>
      <protection locked="0"/>
    </xf>
    <xf numFmtId="0" fontId="18" fillId="4" borderId="0" xfId="0" applyFont="1" applyFill="1" applyBorder="1" applyAlignment="1" applyProtection="1">
      <alignment horizontal="center"/>
      <protection locked="0"/>
    </xf>
    <xf numFmtId="0" fontId="3" fillId="4" borderId="0" xfId="3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Protection="1">
      <protection locked="0"/>
    </xf>
    <xf numFmtId="0" fontId="18" fillId="7" borderId="6" xfId="3" applyFont="1" applyFill="1" applyBorder="1" applyAlignment="1" applyProtection="1">
      <alignment horizontal="center" vertical="center"/>
    </xf>
    <xf numFmtId="0" fontId="18" fillId="7" borderId="10" xfId="3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protection locked="0"/>
    </xf>
    <xf numFmtId="0" fontId="12" fillId="4" borderId="0" xfId="3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18" xfId="0" applyFont="1" applyFill="1" applyBorder="1" applyAlignment="1" applyProtection="1">
      <alignment horizontal="left" vertical="top" wrapText="1"/>
      <protection locked="0"/>
    </xf>
    <xf numFmtId="3" fontId="3" fillId="4" borderId="0" xfId="258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12" fillId="4" borderId="3" xfId="0" applyFont="1" applyFill="1" applyBorder="1" applyAlignment="1" applyProtection="1">
      <alignment vertical="top"/>
      <protection locked="0"/>
    </xf>
    <xf numFmtId="0" fontId="12" fillId="4" borderId="4" xfId="0" applyFont="1" applyFill="1" applyBorder="1" applyAlignment="1" applyProtection="1">
      <alignment vertical="top"/>
      <protection locked="0"/>
    </xf>
    <xf numFmtId="0" fontId="12" fillId="4" borderId="19" xfId="0" applyFont="1" applyFill="1" applyBorder="1" applyAlignment="1" applyProtection="1">
      <alignment horizontal="left" vertical="top"/>
      <protection locked="0"/>
    </xf>
    <xf numFmtId="3" fontId="12" fillId="4" borderId="4" xfId="0" applyNumberFormat="1" applyFont="1" applyFill="1" applyBorder="1" applyAlignment="1" applyProtection="1">
      <alignment horizontal="right" vertical="top"/>
      <protection locked="0"/>
    </xf>
    <xf numFmtId="3" fontId="3" fillId="4" borderId="5" xfId="0" applyNumberFormat="1" applyFont="1" applyFill="1" applyBorder="1" applyAlignment="1" applyProtection="1">
      <alignment vertical="top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right" vertical="top"/>
      <protection locked="0"/>
    </xf>
    <xf numFmtId="0" fontId="17" fillId="4" borderId="0" xfId="0" applyFont="1" applyFill="1" applyAlignment="1" applyProtection="1">
      <alignment vertical="distributed"/>
      <protection locked="0"/>
    </xf>
    <xf numFmtId="0" fontId="17" fillId="0" borderId="0" xfId="0" applyFont="1" applyAlignment="1">
      <alignment horizontal="center"/>
    </xf>
    <xf numFmtId="0" fontId="17" fillId="4" borderId="0" xfId="0" applyFont="1" applyFill="1" applyBorder="1"/>
    <xf numFmtId="0" fontId="13" fillId="0" borderId="0" xfId="0" applyFont="1" applyBorder="1" applyAlignment="1">
      <alignment horizontal="center"/>
    </xf>
    <xf numFmtId="0" fontId="32" fillId="7" borderId="16" xfId="0" applyFont="1" applyFill="1" applyBorder="1" applyAlignment="1">
      <alignment vertical="center"/>
    </xf>
    <xf numFmtId="169" fontId="62" fillId="4" borderId="17" xfId="0" applyNumberFormat="1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 vertical="center" wrapText="1"/>
    </xf>
    <xf numFmtId="166" fontId="1" fillId="0" borderId="0" xfId="250" applyFont="1"/>
    <xf numFmtId="166" fontId="4" fillId="0" borderId="0" xfId="250" applyFont="1" applyAlignment="1">
      <alignment horizontal="right"/>
    </xf>
    <xf numFmtId="4" fontId="76" fillId="0" borderId="16" xfId="0" applyNumberFormat="1" applyFont="1" applyBorder="1" applyAlignment="1">
      <alignment horizontal="center" vertical="center"/>
    </xf>
    <xf numFmtId="49" fontId="12" fillId="4" borderId="16" xfId="0" applyNumberFormat="1" applyFont="1" applyFill="1" applyBorder="1" applyAlignment="1">
      <alignment horizontal="left"/>
    </xf>
    <xf numFmtId="169" fontId="29" fillId="4" borderId="16" xfId="0" applyNumberFormat="1" applyFont="1" applyFill="1" applyBorder="1"/>
    <xf numFmtId="43" fontId="17" fillId="4" borderId="0" xfId="0" applyNumberFormat="1" applyFont="1" applyFill="1"/>
    <xf numFmtId="169" fontId="12" fillId="4" borderId="16" xfId="0" applyNumberFormat="1" applyFont="1" applyFill="1" applyBorder="1"/>
    <xf numFmtId="0" fontId="17" fillId="4" borderId="20" xfId="0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 applyProtection="1">
      <alignment horizontal="right" vertical="top"/>
      <protection locked="0"/>
    </xf>
    <xf numFmtId="0" fontId="82" fillId="0" borderId="0" xfId="6" applyFont="1" applyFill="1" applyBorder="1" applyAlignment="1" applyProtection="1">
      <alignment horizontal="left" vertical="center" indent="7"/>
      <protection locked="0"/>
    </xf>
    <xf numFmtId="0" fontId="82" fillId="0" borderId="2" xfId="6" applyFont="1" applyFill="1" applyBorder="1" applyAlignment="1" applyProtection="1">
      <alignment horizontal="left" vertical="center" indent="7"/>
      <protection locked="0"/>
    </xf>
    <xf numFmtId="0" fontId="12" fillId="0" borderId="1" xfId="6" applyFont="1" applyFill="1" applyBorder="1" applyAlignment="1" applyProtection="1">
      <alignment horizontal="left" vertical="top"/>
      <protection locked="0"/>
    </xf>
    <xf numFmtId="0" fontId="4" fillId="0" borderId="0" xfId="6" applyFont="1" applyFill="1" applyBorder="1" applyAlignment="1" applyProtection="1">
      <alignment horizontal="center" vertical="center"/>
      <protection locked="0"/>
    </xf>
    <xf numFmtId="0" fontId="4" fillId="0" borderId="2" xfId="6" applyFont="1" applyFill="1" applyBorder="1" applyAlignment="1" applyProtection="1">
      <alignment horizontal="center" vertical="center"/>
      <protection locked="0"/>
    </xf>
    <xf numFmtId="0" fontId="4" fillId="0" borderId="0" xfId="6" applyFont="1" applyFill="1" applyBorder="1" applyAlignment="1" applyProtection="1">
      <alignment vertical="top"/>
      <protection locked="0"/>
    </xf>
    <xf numFmtId="0" fontId="4" fillId="0" borderId="1" xfId="6" applyFont="1" applyFill="1" applyBorder="1" applyAlignment="1" applyProtection="1">
      <alignment vertical="top"/>
      <protection locked="0"/>
    </xf>
    <xf numFmtId="3" fontId="4" fillId="0" borderId="0" xfId="345" applyNumberFormat="1" applyFont="1" applyFill="1" applyBorder="1" applyAlignment="1" applyProtection="1">
      <alignment vertical="center" wrapText="1"/>
      <protection locked="0"/>
    </xf>
    <xf numFmtId="3" fontId="4" fillId="0" borderId="2" xfId="345" applyNumberFormat="1" applyFont="1" applyFill="1" applyBorder="1" applyAlignment="1" applyProtection="1">
      <alignment vertical="top" wrapText="1"/>
      <protection locked="0"/>
    </xf>
    <xf numFmtId="0" fontId="83" fillId="0" borderId="0" xfId="6" applyFont="1" applyFill="1" applyBorder="1" applyAlignment="1" applyProtection="1">
      <alignment vertical="top"/>
      <protection locked="0"/>
    </xf>
    <xf numFmtId="0" fontId="1" fillId="0" borderId="1" xfId="6" applyFont="1" applyFill="1" applyBorder="1" applyAlignment="1" applyProtection="1">
      <alignment horizontal="left" vertical="center" indent="2"/>
      <protection locked="0"/>
    </xf>
    <xf numFmtId="3" fontId="1" fillId="0" borderId="0" xfId="6" applyNumberFormat="1" applyFont="1" applyFill="1" applyBorder="1" applyProtection="1">
      <protection locked="0"/>
    </xf>
    <xf numFmtId="3" fontId="1" fillId="0" borderId="2" xfId="6" applyNumberFormat="1" applyFont="1" applyFill="1" applyBorder="1" applyProtection="1">
      <protection locked="0"/>
    </xf>
    <xf numFmtId="0" fontId="4" fillId="0" borderId="1" xfId="6" applyFont="1" applyFill="1" applyBorder="1" applyAlignment="1" applyProtection="1">
      <alignment vertical="top" wrapText="1"/>
      <protection locked="0"/>
    </xf>
    <xf numFmtId="3" fontId="4" fillId="0" borderId="2" xfId="345" applyNumberFormat="1" applyFont="1" applyFill="1" applyBorder="1" applyAlignment="1" applyProtection="1">
      <alignment vertical="center" wrapText="1"/>
      <protection locked="0"/>
    </xf>
    <xf numFmtId="0" fontId="1" fillId="0" borderId="1" xfId="6" applyFont="1" applyFill="1" applyBorder="1" applyAlignment="1" applyProtection="1">
      <alignment horizontal="left" vertical="top" indent="2"/>
      <protection locked="0"/>
    </xf>
    <xf numFmtId="3" fontId="4" fillId="0" borderId="0" xfId="345" applyNumberFormat="1" applyFont="1" applyFill="1" applyBorder="1" applyAlignment="1" applyProtection="1">
      <alignment vertical="top" wrapText="1"/>
      <protection locked="0"/>
    </xf>
    <xf numFmtId="3" fontId="1" fillId="0" borderId="0" xfId="6" applyNumberFormat="1" applyFont="1" applyFill="1" applyBorder="1" applyAlignment="1" applyProtection="1">
      <protection locked="0"/>
    </xf>
    <xf numFmtId="3" fontId="1" fillId="0" borderId="2" xfId="6" applyNumberFormat="1" applyFont="1" applyFill="1" applyBorder="1" applyAlignment="1" applyProtection="1">
      <protection locked="0"/>
    </xf>
    <xf numFmtId="0" fontId="6" fillId="0" borderId="1" xfId="6" applyFont="1" applyFill="1" applyBorder="1" applyAlignment="1" applyProtection="1">
      <alignment horizontal="left" vertical="top"/>
      <protection locked="0"/>
    </xf>
    <xf numFmtId="3" fontId="4" fillId="0" borderId="0" xfId="345" applyNumberFormat="1" applyFont="1" applyFill="1" applyBorder="1" applyAlignment="1" applyProtection="1">
      <alignment vertical="top"/>
      <protection locked="0"/>
    </xf>
    <xf numFmtId="3" fontId="4" fillId="0" borderId="0" xfId="6" applyNumberFormat="1" applyFont="1" applyFill="1" applyBorder="1" applyAlignment="1" applyProtection="1">
      <alignment horizontal="center" vertical="center"/>
      <protection locked="0"/>
    </xf>
    <xf numFmtId="3" fontId="4" fillId="0" borderId="2" xfId="6" applyNumberFormat="1" applyFont="1" applyFill="1" applyBorder="1" applyAlignment="1" applyProtection="1">
      <alignment horizontal="center" vertical="center"/>
      <protection locked="0"/>
    </xf>
    <xf numFmtId="0" fontId="74" fillId="0" borderId="0" xfId="6" applyFont="1" applyFill="1" applyBorder="1" applyAlignment="1" applyProtection="1">
      <alignment vertical="top"/>
      <protection locked="0"/>
    </xf>
    <xf numFmtId="0" fontId="4" fillId="0" borderId="3" xfId="6" applyNumberFormat="1" applyFont="1" applyFill="1" applyBorder="1" applyAlignment="1" applyProtection="1">
      <alignment horizontal="right" vertical="top"/>
      <protection locked="0"/>
    </xf>
    <xf numFmtId="4" fontId="1" fillId="0" borderId="4" xfId="6" applyNumberFormat="1" applyFont="1" applyFill="1" applyBorder="1" applyAlignment="1" applyProtection="1">
      <alignment vertical="top"/>
      <protection locked="0"/>
    </xf>
    <xf numFmtId="4" fontId="1" fillId="0" borderId="5" xfId="6" applyNumberFormat="1" applyFont="1" applyFill="1" applyBorder="1" applyAlignment="1" applyProtection="1">
      <alignment vertical="top"/>
      <protection locked="0"/>
    </xf>
    <xf numFmtId="0" fontId="8" fillId="0" borderId="0" xfId="7" applyFont="1" applyBorder="1"/>
    <xf numFmtId="0" fontId="1" fillId="0" borderId="0" xfId="6" applyNumberFormat="1" applyFont="1" applyFill="1" applyBorder="1" applyAlignment="1" applyProtection="1">
      <alignment horizontal="right" vertical="top"/>
      <protection locked="0"/>
    </xf>
    <xf numFmtId="3" fontId="4" fillId="0" borderId="2" xfId="345" applyNumberFormat="1" applyFont="1" applyFill="1" applyBorder="1" applyAlignment="1" applyProtection="1">
      <alignment vertical="top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0" fontId="1" fillId="0" borderId="4" xfId="6" applyFont="1" applyFill="1" applyBorder="1" applyAlignment="1" applyProtection="1">
      <alignment vertical="top"/>
      <protection locked="0"/>
    </xf>
    <xf numFmtId="170" fontId="17" fillId="0" borderId="0" xfId="0" applyNumberFormat="1" applyFont="1" applyFill="1" applyBorder="1"/>
    <xf numFmtId="49" fontId="12" fillId="0" borderId="16" xfId="0" applyNumberFormat="1" applyFont="1" applyFill="1" applyBorder="1" applyAlignment="1">
      <alignment horizontal="left"/>
    </xf>
    <xf numFmtId="173" fontId="12" fillId="0" borderId="16" xfId="0" applyNumberFormat="1" applyFont="1" applyFill="1" applyBorder="1"/>
    <xf numFmtId="170" fontId="18" fillId="0" borderId="0" xfId="0" applyNumberFormat="1" applyFont="1" applyFill="1" applyBorder="1"/>
    <xf numFmtId="3" fontId="17" fillId="4" borderId="0" xfId="0" applyNumberFormat="1" applyFont="1" applyFill="1" applyAlignment="1">
      <alignment horizontal="left" wrapText="1"/>
    </xf>
    <xf numFmtId="173" fontId="17" fillId="0" borderId="18" xfId="0" applyNumberFormat="1" applyFont="1" applyFill="1" applyBorder="1"/>
    <xf numFmtId="0" fontId="17" fillId="4" borderId="20" xfId="0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vertical="top"/>
    </xf>
    <xf numFmtId="176" fontId="17" fillId="0" borderId="18" xfId="0" applyNumberFormat="1" applyFont="1" applyFill="1" applyBorder="1"/>
    <xf numFmtId="49" fontId="18" fillId="0" borderId="18" xfId="0" applyNumberFormat="1" applyFont="1" applyFill="1" applyBorder="1" applyAlignment="1">
      <alignment horizontal="left"/>
    </xf>
    <xf numFmtId="173" fontId="18" fillId="0" borderId="18" xfId="0" applyNumberFormat="1" applyFont="1" applyFill="1" applyBorder="1"/>
    <xf numFmtId="176" fontId="18" fillId="0" borderId="18" xfId="0" applyNumberFormat="1" applyFont="1" applyFill="1" applyBorder="1"/>
    <xf numFmtId="49" fontId="18" fillId="0" borderId="19" xfId="0" applyNumberFormat="1" applyFont="1" applyFill="1" applyBorder="1" applyAlignment="1">
      <alignment horizontal="left"/>
    </xf>
    <xf numFmtId="173" fontId="18" fillId="0" borderId="19" xfId="0" applyNumberFormat="1" applyFont="1" applyFill="1" applyBorder="1"/>
    <xf numFmtId="49" fontId="18" fillId="0" borderId="17" xfId="0" applyNumberFormat="1" applyFont="1" applyFill="1" applyBorder="1" applyAlignment="1">
      <alignment horizontal="left"/>
    </xf>
    <xf numFmtId="173" fontId="18" fillId="0" borderId="17" xfId="0" applyNumberFormat="1" applyFont="1" applyFill="1" applyBorder="1"/>
    <xf numFmtId="49" fontId="17" fillId="0" borderId="19" xfId="0" applyNumberFormat="1" applyFont="1" applyFill="1" applyBorder="1" applyAlignment="1">
      <alignment horizontal="left"/>
    </xf>
    <xf numFmtId="173" fontId="17" fillId="0" borderId="19" xfId="0" applyNumberFormat="1" applyFont="1" applyFill="1" applyBorder="1"/>
    <xf numFmtId="176" fontId="18" fillId="0" borderId="17" xfId="0" applyNumberFormat="1" applyFont="1" applyFill="1" applyBorder="1"/>
    <xf numFmtId="49" fontId="17" fillId="0" borderId="17" xfId="0" applyNumberFormat="1" applyFont="1" applyFill="1" applyBorder="1" applyAlignment="1">
      <alignment horizontal="left"/>
    </xf>
    <xf numFmtId="173" fontId="17" fillId="0" borderId="17" xfId="0" applyNumberFormat="1" applyFont="1" applyFill="1" applyBorder="1"/>
    <xf numFmtId="176" fontId="17" fillId="0" borderId="17" xfId="0" applyNumberFormat="1" applyFont="1" applyFill="1" applyBorder="1"/>
    <xf numFmtId="0" fontId="17" fillId="4" borderId="0" xfId="0" applyFont="1" applyFill="1" applyBorder="1"/>
    <xf numFmtId="165" fontId="63" fillId="0" borderId="63" xfId="248" applyFont="1" applyBorder="1"/>
    <xf numFmtId="173" fontId="63" fillId="0" borderId="60" xfId="0" applyNumberFormat="1" applyFont="1" applyFill="1" applyBorder="1"/>
    <xf numFmtId="169" fontId="17" fillId="0" borderId="0" xfId="0" applyNumberFormat="1" applyFont="1" applyFill="1" applyBorder="1"/>
    <xf numFmtId="173" fontId="0" fillId="0" borderId="18" xfId="0" applyNumberFormat="1" applyFill="1" applyBorder="1"/>
    <xf numFmtId="175" fontId="0" fillId="0" borderId="18" xfId="0" applyNumberFormat="1" applyFill="1" applyBorder="1"/>
    <xf numFmtId="173" fontId="0" fillId="21" borderId="18" xfId="0" applyNumberFormat="1" applyFill="1" applyBorder="1"/>
    <xf numFmtId="176" fontId="18" fillId="0" borderId="19" xfId="0" applyNumberFormat="1" applyFont="1" applyFill="1" applyBorder="1"/>
    <xf numFmtId="169" fontId="29" fillId="0" borderId="17" xfId="0" applyNumberFormat="1" applyFont="1" applyFill="1" applyBorder="1"/>
    <xf numFmtId="170" fontId="17" fillId="0" borderId="2" xfId="0" applyNumberFormat="1" applyFont="1" applyFill="1" applyBorder="1"/>
    <xf numFmtId="0" fontId="17" fillId="4" borderId="0" xfId="0" applyFont="1" applyFill="1" applyBorder="1"/>
    <xf numFmtId="0" fontId="63" fillId="0" borderId="0" xfId="16" applyFont="1" applyFill="1" applyAlignment="1">
      <alignment horizontal="center"/>
    </xf>
    <xf numFmtId="0" fontId="66" fillId="0" borderId="0" xfId="3" applyFont="1" applyAlignment="1">
      <alignment horizontal="center"/>
    </xf>
    <xf numFmtId="43" fontId="63" fillId="0" borderId="3" xfId="248" applyNumberFormat="1" applyFont="1" applyBorder="1"/>
    <xf numFmtId="4" fontId="84" fillId="7" borderId="16" xfId="329" applyNumberFormat="1" applyFont="1" applyFill="1" applyBorder="1" applyAlignment="1">
      <alignment horizontal="right" vertical="center" wrapText="1" indent="1"/>
    </xf>
    <xf numFmtId="4" fontId="84" fillId="7" borderId="16" xfId="329" applyNumberFormat="1" applyFont="1" applyFill="1" applyBorder="1" applyAlignment="1">
      <alignment horizontal="right" vertical="center"/>
    </xf>
    <xf numFmtId="169" fontId="18" fillId="4" borderId="10" xfId="0" applyNumberFormat="1" applyFont="1" applyFill="1" applyBorder="1"/>
    <xf numFmtId="166" fontId="12" fillId="0" borderId="20" xfId="246" applyFont="1" applyBorder="1" applyAlignment="1">
      <alignment horizontal="center"/>
    </xf>
    <xf numFmtId="166" fontId="12" fillId="0" borderId="0" xfId="246" applyFont="1" applyBorder="1" applyAlignment="1">
      <alignment horizontal="center"/>
    </xf>
    <xf numFmtId="166" fontId="12" fillId="0" borderId="31" xfId="246" applyFont="1" applyBorder="1" applyAlignment="1">
      <alignment horizontal="center"/>
    </xf>
    <xf numFmtId="0" fontId="12" fillId="4" borderId="4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 wrapText="1"/>
    </xf>
    <xf numFmtId="0" fontId="21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7" fillId="0" borderId="7" xfId="0" applyFont="1" applyBorder="1" applyAlignment="1">
      <alignment horizontal="center"/>
    </xf>
    <xf numFmtId="0" fontId="17" fillId="4" borderId="7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center" vertical="center" wrapText="1"/>
    </xf>
    <xf numFmtId="0" fontId="19" fillId="7" borderId="11" xfId="3" applyFont="1" applyFill="1" applyBorder="1" applyAlignment="1">
      <alignment horizontal="center" vertical="center"/>
    </xf>
    <xf numFmtId="0" fontId="19" fillId="7" borderId="1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right" vertical="top"/>
    </xf>
    <xf numFmtId="0" fontId="12" fillId="7" borderId="0" xfId="3" applyFont="1" applyFill="1" applyBorder="1" applyAlignment="1">
      <alignment horizontal="right" vertical="top"/>
    </xf>
    <xf numFmtId="0" fontId="12" fillId="7" borderId="6" xfId="3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top" wrapText="1"/>
    </xf>
    <xf numFmtId="0" fontId="21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distributed"/>
    </xf>
    <xf numFmtId="0" fontId="4" fillId="8" borderId="9" xfId="6" applyFont="1" applyFill="1" applyBorder="1" applyAlignment="1" applyProtection="1">
      <alignment horizontal="center" vertical="center" wrapText="1"/>
      <protection locked="0"/>
    </xf>
    <xf numFmtId="0" fontId="4" fillId="8" borderId="6" xfId="6" applyFont="1" applyFill="1" applyBorder="1" applyAlignment="1" applyProtection="1">
      <alignment horizontal="center" vertical="center" wrapText="1"/>
      <protection locked="0"/>
    </xf>
    <xf numFmtId="0" fontId="4" fillId="8" borderId="10" xfId="6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" fillId="0" borderId="0" xfId="6" applyFont="1" applyFill="1" applyBorder="1" applyAlignment="1" applyProtection="1">
      <alignment horizontal="center" vertical="top"/>
      <protection locked="0"/>
    </xf>
    <xf numFmtId="0" fontId="1" fillId="4" borderId="0" xfId="7" applyFont="1" applyFill="1" applyBorder="1" applyAlignment="1">
      <alignment horizontal="left" vertical="top"/>
    </xf>
    <xf numFmtId="0" fontId="17" fillId="0" borderId="0" xfId="0" applyFont="1" applyAlignment="1">
      <alignment horizontal="center" vertical="distributed"/>
    </xf>
    <xf numFmtId="0" fontId="12" fillId="4" borderId="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/>
    </xf>
    <xf numFmtId="0" fontId="12" fillId="4" borderId="0" xfId="3" applyFont="1" applyFill="1" applyBorder="1" applyAlignment="1">
      <alignment horizontal="left" vertical="top"/>
    </xf>
    <xf numFmtId="0" fontId="3" fillId="4" borderId="0" xfId="3" applyFont="1" applyFill="1" applyBorder="1" applyAlignment="1">
      <alignment horizontal="left" vertical="top" wrapText="1"/>
    </xf>
    <xf numFmtId="0" fontId="3" fillId="4" borderId="0" xfId="3" applyFont="1" applyFill="1" applyBorder="1" applyAlignment="1">
      <alignment horizontal="left" vertical="top"/>
    </xf>
    <xf numFmtId="0" fontId="12" fillId="4" borderId="0" xfId="3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top"/>
    </xf>
    <xf numFmtId="0" fontId="12" fillId="4" borderId="0" xfId="1" applyNumberFormat="1" applyFont="1" applyFill="1" applyBorder="1" applyAlignment="1">
      <alignment horizontal="center" vertical="center"/>
    </xf>
    <xf numFmtId="0" fontId="12" fillId="7" borderId="7" xfId="3" applyFont="1" applyFill="1" applyBorder="1" applyAlignment="1">
      <alignment horizontal="center" vertical="center" wrapText="1"/>
    </xf>
    <xf numFmtId="0" fontId="12" fillId="7" borderId="4" xfId="3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>
      <alignment horizontal="center" vertical="center"/>
    </xf>
    <xf numFmtId="0" fontId="12" fillId="4" borderId="2" xfId="1" applyNumberFormat="1" applyFont="1" applyFill="1" applyBorder="1" applyAlignment="1">
      <alignment horizontal="center" vertical="center"/>
    </xf>
    <xf numFmtId="0" fontId="12" fillId="4" borderId="1" xfId="1" applyNumberFormat="1" applyFont="1" applyFill="1" applyBorder="1" applyAlignment="1">
      <alignment horizontal="center" vertical="top"/>
    </xf>
    <xf numFmtId="0" fontId="12" fillId="4" borderId="0" xfId="1" applyNumberFormat="1" applyFont="1" applyFill="1" applyBorder="1" applyAlignment="1">
      <alignment horizontal="center" vertical="top"/>
    </xf>
    <xf numFmtId="0" fontId="12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vertical="top"/>
      <protection locked="0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21" fillId="4" borderId="4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left" vertical="top"/>
    </xf>
    <xf numFmtId="0" fontId="18" fillId="7" borderId="6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33" fillId="4" borderId="0" xfId="0" applyFont="1" applyFill="1" applyBorder="1" applyAlignment="1">
      <alignment horizontal="left" vertical="center" wrapText="1"/>
    </xf>
    <xf numFmtId="0" fontId="33" fillId="4" borderId="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1" fillId="4" borderId="0" xfId="0" applyFont="1" applyFill="1" applyAlignment="1">
      <alignment horizontal="left" vertical="top" wrapText="1"/>
    </xf>
    <xf numFmtId="165" fontId="41" fillId="4" borderId="17" xfId="2" applyFont="1" applyFill="1" applyBorder="1" applyAlignment="1">
      <alignment horizontal="right" vertical="center" wrapText="1"/>
    </xf>
    <xf numFmtId="165" fontId="41" fillId="4" borderId="19" xfId="2" applyFont="1" applyFill="1" applyBorder="1" applyAlignment="1">
      <alignment horizontal="right" vertical="center" wrapText="1"/>
    </xf>
    <xf numFmtId="165" fontId="4" fillId="0" borderId="9" xfId="2" applyFont="1" applyBorder="1" applyAlignment="1">
      <alignment horizontal="center" vertical="top" wrapText="1"/>
    </xf>
    <xf numFmtId="165" fontId="4" fillId="0" borderId="10" xfId="2" applyFont="1" applyBorder="1" applyAlignment="1">
      <alignment horizontal="center" vertical="top" wrapText="1"/>
    </xf>
    <xf numFmtId="165" fontId="33" fillId="4" borderId="17" xfId="2" applyFont="1" applyFill="1" applyBorder="1" applyAlignment="1">
      <alignment horizontal="right" vertical="center" wrapText="1"/>
    </xf>
    <xf numFmtId="165" fontId="33" fillId="4" borderId="19" xfId="2" applyFont="1" applyFill="1" applyBorder="1" applyAlignment="1">
      <alignment horizontal="right" vertical="center" wrapText="1"/>
    </xf>
    <xf numFmtId="165" fontId="12" fillId="0" borderId="9" xfId="2" applyFont="1" applyBorder="1" applyAlignment="1">
      <alignment horizontal="center" vertical="top" wrapText="1"/>
    </xf>
    <xf numFmtId="165" fontId="12" fillId="0" borderId="10" xfId="2" applyFont="1" applyBorder="1" applyAlignment="1">
      <alignment horizontal="center" vertical="top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left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left" vertical="center" wrapText="1"/>
    </xf>
    <xf numFmtId="0" fontId="32" fillId="4" borderId="0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horizontal="left" vertical="top" wrapText="1"/>
    </xf>
    <xf numFmtId="0" fontId="12" fillId="7" borderId="16" xfId="3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right"/>
    </xf>
    <xf numFmtId="0" fontId="17" fillId="4" borderId="9" xfId="0" applyFont="1" applyFill="1" applyBorder="1" applyAlignment="1">
      <alignment horizontal="right"/>
    </xf>
    <xf numFmtId="0" fontId="17" fillId="4" borderId="10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top" wrapText="1" indent="1"/>
    </xf>
    <xf numFmtId="0" fontId="17" fillId="4" borderId="29" xfId="0" applyFont="1" applyFill="1" applyBorder="1" applyAlignment="1">
      <alignment horizontal="left" vertical="top" wrapText="1" indent="1"/>
    </xf>
    <xf numFmtId="0" fontId="17" fillId="4" borderId="32" xfId="0" applyFont="1" applyFill="1" applyBorder="1" applyAlignment="1">
      <alignment horizontal="left" vertical="center" wrapText="1"/>
    </xf>
    <xf numFmtId="0" fontId="17" fillId="4" borderId="37" xfId="0" applyFont="1" applyFill="1" applyBorder="1" applyAlignment="1">
      <alignment horizontal="left" vertical="center" wrapText="1"/>
    </xf>
    <xf numFmtId="0" fontId="12" fillId="8" borderId="39" xfId="0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8" fillId="4" borderId="32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 indent="3"/>
    </xf>
    <xf numFmtId="0" fontId="18" fillId="4" borderId="10" xfId="0" applyFont="1" applyFill="1" applyBorder="1" applyAlignment="1">
      <alignment horizontal="left" vertical="center" wrapText="1" indent="3"/>
    </xf>
    <xf numFmtId="0" fontId="17" fillId="4" borderId="0" xfId="0" applyFont="1" applyFill="1" applyBorder="1" applyAlignment="1">
      <alignment horizontal="justify" vertical="center" wrapText="1"/>
    </xf>
    <xf numFmtId="0" fontId="17" fillId="4" borderId="2" xfId="0" applyFont="1" applyFill="1" applyBorder="1" applyAlignment="1">
      <alignment horizontal="justify" vertical="center" wrapText="1"/>
    </xf>
    <xf numFmtId="0" fontId="12" fillId="7" borderId="7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/>
    </xf>
    <xf numFmtId="9" fontId="18" fillId="4" borderId="9" xfId="20" applyFont="1" applyFill="1" applyBorder="1" applyAlignment="1">
      <alignment horizontal="center"/>
    </xf>
    <xf numFmtId="9" fontId="18" fillId="4" borderId="10" xfId="20" applyFont="1" applyFill="1" applyBorder="1" applyAlignment="1">
      <alignment horizontal="center"/>
    </xf>
    <xf numFmtId="0" fontId="12" fillId="7" borderId="17" xfId="21" applyFont="1" applyFill="1" applyBorder="1" applyAlignment="1">
      <alignment horizontal="center" vertical="center" wrapText="1"/>
    </xf>
    <xf numFmtId="0" fontId="12" fillId="7" borderId="19" xfId="21" applyFont="1" applyFill="1" applyBorder="1" applyAlignment="1">
      <alignment horizontal="center" vertical="center" wrapText="1"/>
    </xf>
    <xf numFmtId="0" fontId="12" fillId="7" borderId="9" xfId="21" applyFont="1" applyFill="1" applyBorder="1" applyAlignment="1">
      <alignment horizontal="center" vertical="center" wrapText="1"/>
    </xf>
    <xf numFmtId="0" fontId="12" fillId="7" borderId="10" xfId="21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/>
    </xf>
    <xf numFmtId="0" fontId="18" fillId="7" borderId="10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7" borderId="16" xfId="21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9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8" xfId="21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left" vertical="center" wrapText="1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62" fillId="4" borderId="17" xfId="0" applyNumberFormat="1" applyFont="1" applyFill="1" applyBorder="1" applyAlignment="1">
      <alignment horizontal="center"/>
    </xf>
    <xf numFmtId="49" fontId="12" fillId="7" borderId="9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169" fontId="62" fillId="4" borderId="1" xfId="0" applyNumberFormat="1" applyFont="1" applyFill="1" applyBorder="1" applyAlignment="1">
      <alignment horizontal="center"/>
    </xf>
    <xf numFmtId="169" fontId="62" fillId="4" borderId="2" xfId="0" applyNumberFormat="1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2" xfId="0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32" fillId="7" borderId="3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vertical="center"/>
    </xf>
    <xf numFmtId="0" fontId="32" fillId="7" borderId="10" xfId="0" applyFont="1" applyFill="1" applyBorder="1" applyAlignment="1">
      <alignment vertical="center"/>
    </xf>
    <xf numFmtId="0" fontId="17" fillId="4" borderId="0" xfId="0" applyFont="1" applyFill="1" applyBorder="1"/>
    <xf numFmtId="0" fontId="32" fillId="0" borderId="16" xfId="0" applyFont="1" applyBorder="1" applyAlignment="1">
      <alignment vertical="center" wrapText="1"/>
    </xf>
    <xf numFmtId="0" fontId="33" fillId="0" borderId="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9" xfId="0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2" fillId="7" borderId="16" xfId="0" applyFont="1" applyFill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3" fillId="0" borderId="9" xfId="0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0" fontId="17" fillId="4" borderId="0" xfId="0" applyFont="1" applyFill="1" applyAlignment="1" applyProtection="1">
      <alignment horizontal="center"/>
      <protection locked="0"/>
    </xf>
    <xf numFmtId="0" fontId="17" fillId="4" borderId="0" xfId="0" applyFont="1" applyFill="1" applyAlignment="1" applyProtection="1">
      <alignment horizontal="center" vertical="distributed"/>
      <protection locked="0"/>
    </xf>
    <xf numFmtId="0" fontId="18" fillId="7" borderId="0" xfId="0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/>
    </xf>
    <xf numFmtId="0" fontId="18" fillId="7" borderId="9" xfId="3" applyFont="1" applyFill="1" applyBorder="1" applyAlignment="1" applyProtection="1">
      <alignment horizontal="center" vertical="center"/>
    </xf>
    <xf numFmtId="0" fontId="18" fillId="7" borderId="6" xfId="3" applyFont="1" applyFill="1" applyBorder="1" applyAlignment="1" applyProtection="1">
      <alignment horizontal="center" vertical="center"/>
    </xf>
    <xf numFmtId="0" fontId="80" fillId="0" borderId="1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74" fillId="19" borderId="9" xfId="6" applyFont="1" applyFill="1" applyBorder="1" applyAlignment="1" applyProtection="1">
      <alignment horizontal="center" vertical="center" wrapText="1"/>
      <protection locked="0"/>
    </xf>
    <xf numFmtId="0" fontId="74" fillId="19" borderId="6" xfId="6" applyFont="1" applyFill="1" applyBorder="1" applyAlignment="1" applyProtection="1">
      <alignment horizontal="center" vertical="center" wrapText="1"/>
      <protection locked="0"/>
    </xf>
    <xf numFmtId="0" fontId="74" fillId="19" borderId="10" xfId="6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distributed"/>
    </xf>
    <xf numFmtId="0" fontId="12" fillId="4" borderId="0" xfId="0" applyFont="1" applyFill="1" applyBorder="1" applyAlignment="1">
      <alignment horizontal="left"/>
    </xf>
    <xf numFmtId="0" fontId="18" fillId="3" borderId="4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3" borderId="44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3" borderId="47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6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66" fontId="63" fillId="0" borderId="0" xfId="250" applyFont="1" applyAlignment="1">
      <alignment horizontal="center"/>
    </xf>
    <xf numFmtId="166" fontId="63" fillId="18" borderId="39" xfId="250" applyFont="1" applyFill="1" applyBorder="1" applyAlignment="1">
      <alignment horizontal="center" vertical="center"/>
    </xf>
    <xf numFmtId="166" fontId="63" fillId="18" borderId="56" xfId="250" applyFont="1" applyFill="1" applyBorder="1" applyAlignment="1">
      <alignment horizontal="center" vertical="center"/>
    </xf>
    <xf numFmtId="166" fontId="63" fillId="18" borderId="26" xfId="250" applyFont="1" applyFill="1" applyBorder="1" applyAlignment="1">
      <alignment horizontal="center" vertical="center" wrapText="1"/>
    </xf>
    <xf numFmtId="166" fontId="46" fillId="18" borderId="19" xfId="250" applyFill="1" applyBorder="1" applyAlignment="1">
      <alignment horizontal="center" vertical="center" wrapText="1"/>
    </xf>
    <xf numFmtId="166" fontId="63" fillId="18" borderId="19" xfId="250" applyFont="1" applyFill="1" applyBorder="1" applyAlignment="1">
      <alignment horizontal="center" vertical="center" wrapText="1"/>
    </xf>
    <xf numFmtId="166" fontId="63" fillId="18" borderId="52" xfId="250" applyFont="1" applyFill="1" applyBorder="1" applyAlignment="1">
      <alignment horizontal="center" vertical="center" wrapText="1"/>
    </xf>
    <xf numFmtId="166" fontId="63" fillId="18" borderId="57" xfId="250" applyFont="1" applyFill="1" applyBorder="1" applyAlignment="1">
      <alignment horizontal="center" vertical="center" wrapText="1"/>
    </xf>
    <xf numFmtId="166" fontId="63" fillId="18" borderId="53" xfId="250" applyFont="1" applyFill="1" applyBorder="1" applyAlignment="1">
      <alignment horizontal="center" vertical="center" wrapText="1"/>
    </xf>
    <xf numFmtId="166" fontId="63" fillId="18" borderId="58" xfId="250" applyFont="1" applyFill="1" applyBorder="1" applyAlignment="1">
      <alignment horizontal="center" vertical="center" wrapText="1"/>
    </xf>
    <xf numFmtId="166" fontId="63" fillId="18" borderId="54" xfId="250" applyFont="1" applyFill="1" applyBorder="1" applyAlignment="1">
      <alignment horizontal="center" vertical="center" wrapText="1"/>
    </xf>
    <xf numFmtId="166" fontId="63" fillId="18" borderId="55" xfId="250" applyFont="1" applyFill="1" applyBorder="1" applyAlignment="1">
      <alignment horizontal="center" vertical="center" wrapText="1"/>
    </xf>
    <xf numFmtId="166" fontId="63" fillId="18" borderId="36" xfId="250" applyFont="1" applyFill="1" applyBorder="1" applyAlignment="1">
      <alignment horizontal="center" vertical="justify"/>
    </xf>
    <xf numFmtId="166" fontId="63" fillId="18" borderId="60" xfId="250" applyFont="1" applyFill="1" applyBorder="1" applyAlignment="1">
      <alignment horizontal="center" vertical="justify"/>
    </xf>
    <xf numFmtId="40" fontId="63" fillId="18" borderId="25" xfId="250" applyNumberFormat="1" applyFont="1" applyFill="1" applyBorder="1" applyAlignment="1">
      <alignment horizontal="center"/>
    </xf>
    <xf numFmtId="40" fontId="63" fillId="18" borderId="29" xfId="250" applyNumberFormat="1" applyFont="1" applyFill="1" applyBorder="1" applyAlignment="1">
      <alignment horizontal="center"/>
    </xf>
    <xf numFmtId="40" fontId="63" fillId="18" borderId="30" xfId="250" applyNumberFormat="1" applyFont="1" applyFill="1" applyBorder="1" applyAlignment="1">
      <alignment horizontal="center"/>
    </xf>
    <xf numFmtId="0" fontId="63" fillId="0" borderId="0" xfId="16" applyFont="1" applyFill="1" applyAlignment="1">
      <alignment horizontal="center"/>
    </xf>
    <xf numFmtId="0" fontId="66" fillId="0" borderId="0" xfId="3" applyFont="1" applyAlignment="1">
      <alignment horizontal="center"/>
    </xf>
    <xf numFmtId="166" fontId="63" fillId="0" borderId="0" xfId="250" applyFont="1" applyBorder="1" applyAlignment="1">
      <alignment horizontal="center"/>
    </xf>
    <xf numFmtId="166" fontId="63" fillId="0" borderId="0" xfId="250" applyFont="1" applyAlignment="1">
      <alignment horizontal="left" vertical="distributed"/>
    </xf>
    <xf numFmtId="0" fontId="66" fillId="0" borderId="0" xfId="3" applyFont="1" applyAlignment="1">
      <alignment horizontal="center" vertical="distributed"/>
    </xf>
    <xf numFmtId="0" fontId="63" fillId="0" borderId="0" xfId="16" applyFont="1" applyAlignment="1">
      <alignment horizontal="center"/>
    </xf>
    <xf numFmtId="166" fontId="63" fillId="0" borderId="0" xfId="250" applyFont="1" applyBorder="1" applyAlignment="1">
      <alignment horizontal="center" vertical="distributed"/>
    </xf>
    <xf numFmtId="166" fontId="46" fillId="0" borderId="0" xfId="250" applyFont="1" applyAlignment="1">
      <alignment horizontal="left" vertical="top" wrapText="1"/>
    </xf>
    <xf numFmtId="0" fontId="63" fillId="0" borderId="0" xfId="3" applyFont="1" applyAlignment="1">
      <alignment horizontal="center"/>
    </xf>
    <xf numFmtId="166" fontId="63" fillId="18" borderId="86" xfId="250" applyFont="1" applyFill="1" applyBorder="1" applyAlignment="1">
      <alignment horizontal="center"/>
    </xf>
    <xf numFmtId="166" fontId="63" fillId="18" borderId="87" xfId="250" applyFont="1" applyFill="1" applyBorder="1" applyAlignment="1">
      <alignment horizontal="center"/>
    </xf>
    <xf numFmtId="166" fontId="63" fillId="18" borderId="89" xfId="250" applyFont="1" applyFill="1" applyBorder="1" applyAlignment="1">
      <alignment horizontal="center"/>
    </xf>
    <xf numFmtId="0" fontId="63" fillId="4" borderId="0" xfId="0" applyFont="1" applyFill="1" applyBorder="1" applyAlignment="1" applyProtection="1">
      <alignment horizontal="center" vertical="distributed" wrapText="1"/>
      <protection locked="0"/>
    </xf>
    <xf numFmtId="166" fontId="5" fillId="0" borderId="0" xfId="250" applyFont="1" applyAlignment="1">
      <alignment horizontal="center"/>
    </xf>
    <xf numFmtId="166" fontId="2" fillId="0" borderId="0" xfId="250" applyFont="1" applyBorder="1" applyAlignment="1">
      <alignment horizontal="center"/>
    </xf>
    <xf numFmtId="166" fontId="5" fillId="0" borderId="0" xfId="250" applyFont="1" applyBorder="1" applyAlignment="1">
      <alignment horizontal="center"/>
    </xf>
    <xf numFmtId="166" fontId="63" fillId="0" borderId="0" xfId="250" applyNumberFormat="1" applyFont="1" applyBorder="1" applyAlignment="1" applyProtection="1">
      <alignment horizontal="center"/>
    </xf>
    <xf numFmtId="0" fontId="66" fillId="0" borderId="0" xfId="3" applyFont="1" applyAlignment="1">
      <alignment horizontal="left" vertical="distributed"/>
    </xf>
    <xf numFmtId="0" fontId="3" fillId="0" borderId="0" xfId="16" applyFont="1" applyFill="1" applyAlignment="1">
      <alignment horizontal="center"/>
    </xf>
    <xf numFmtId="0" fontId="12" fillId="0" borderId="22" xfId="16" applyFont="1" applyFill="1" applyBorder="1" applyAlignment="1">
      <alignment horizontal="center"/>
    </xf>
    <xf numFmtId="0" fontId="12" fillId="0" borderId="92" xfId="16" applyFont="1" applyFill="1" applyBorder="1" applyAlignment="1">
      <alignment horizontal="center"/>
    </xf>
    <xf numFmtId="0" fontId="12" fillId="0" borderId="93" xfId="16" applyFont="1" applyFill="1" applyBorder="1" applyAlignment="1">
      <alignment horizontal="center"/>
    </xf>
    <xf numFmtId="173" fontId="63" fillId="0" borderId="0" xfId="16" applyNumberFormat="1" applyFont="1" applyFill="1" applyBorder="1" applyAlignment="1">
      <alignment horizontal="center"/>
    </xf>
    <xf numFmtId="0" fontId="63" fillId="0" borderId="0" xfId="16" applyFont="1" applyFill="1" applyAlignment="1">
      <alignment horizontal="distributed" vertical="distributed"/>
    </xf>
    <xf numFmtId="0" fontId="4" fillId="0" borderId="0" xfId="247" applyFont="1" applyAlignment="1">
      <alignment horizontal="center"/>
    </xf>
    <xf numFmtId="0" fontId="4" fillId="0" borderId="37" xfId="247" applyFont="1" applyFill="1" applyBorder="1" applyAlignment="1">
      <alignment horizontal="center"/>
    </xf>
    <xf numFmtId="166" fontId="1" fillId="0" borderId="20" xfId="246" applyFont="1" applyBorder="1" applyAlignment="1">
      <alignment horizontal="center"/>
    </xf>
    <xf numFmtId="166" fontId="1" fillId="0" borderId="0" xfId="246" applyFont="1" applyBorder="1" applyAlignment="1">
      <alignment horizontal="center"/>
    </xf>
    <xf numFmtId="166" fontId="1" fillId="0" borderId="31" xfId="246" applyFont="1" applyBorder="1" applyAlignment="1">
      <alignment horizontal="center"/>
    </xf>
    <xf numFmtId="166" fontId="1" fillId="0" borderId="32" xfId="246" applyFont="1" applyBorder="1" applyAlignment="1">
      <alignment horizontal="center"/>
    </xf>
    <xf numFmtId="166" fontId="1" fillId="0" borderId="37" xfId="246" applyFont="1" applyBorder="1" applyAlignment="1">
      <alignment horizontal="center"/>
    </xf>
    <xf numFmtId="166" fontId="1" fillId="0" borderId="38" xfId="246" applyFont="1" applyBorder="1" applyAlignment="1">
      <alignment horizontal="center"/>
    </xf>
    <xf numFmtId="166" fontId="4" fillId="0" borderId="20" xfId="246" applyFont="1" applyBorder="1" applyAlignment="1">
      <alignment horizontal="center"/>
    </xf>
    <xf numFmtId="166" fontId="4" fillId="0" borderId="0" xfId="246" applyFont="1" applyBorder="1" applyAlignment="1">
      <alignment horizontal="center"/>
    </xf>
    <xf numFmtId="166" fontId="4" fillId="0" borderId="31" xfId="246" applyFont="1" applyBorder="1" applyAlignment="1">
      <alignment horizontal="center"/>
    </xf>
  </cellXfs>
  <cellStyles count="715">
    <cellStyle name="=C:\WINNT\SYSTEM32\COMMAND.COM" xfId="1" xr:uid="{00000000-0005-0000-0000-000000000000}"/>
    <cellStyle name="20% - Énfasis1 2" xfId="105" xr:uid="{00000000-0005-0000-0000-000001000000}"/>
    <cellStyle name="20% - Énfasis2 2" xfId="106" xr:uid="{00000000-0005-0000-0000-000002000000}"/>
    <cellStyle name="20% - Énfasis3 2" xfId="107" xr:uid="{00000000-0005-0000-0000-000003000000}"/>
    <cellStyle name="20% - Énfasis4 2" xfId="108" xr:uid="{00000000-0005-0000-0000-000004000000}"/>
    <cellStyle name="40% - Énfasis3 2" xfId="109" xr:uid="{00000000-0005-0000-0000-000005000000}"/>
    <cellStyle name="60% - Énfasis3 2" xfId="110" xr:uid="{00000000-0005-0000-0000-000006000000}"/>
    <cellStyle name="60% - Énfasis4 2" xfId="111" xr:uid="{00000000-0005-0000-0000-000007000000}"/>
    <cellStyle name="60% - Énfasis6 2" xfId="112" xr:uid="{00000000-0005-0000-0000-000008000000}"/>
    <cellStyle name="Euro" xfId="10" xr:uid="{00000000-0005-0000-0000-000009000000}"/>
    <cellStyle name="Fecha" xfId="22" xr:uid="{00000000-0005-0000-0000-00000A000000}"/>
    <cellStyle name="Fijo" xfId="23" xr:uid="{00000000-0005-0000-0000-00000B000000}"/>
    <cellStyle name="HEADING1" xfId="24" xr:uid="{00000000-0005-0000-0000-00000C000000}"/>
    <cellStyle name="HEADING2" xfId="25" xr:uid="{00000000-0005-0000-0000-00000D000000}"/>
    <cellStyle name="Millares" xfId="2" builtinId="3"/>
    <cellStyle name="Millares 10" xfId="126" xr:uid="{00000000-0005-0000-0000-00000F000000}"/>
    <cellStyle name="Millares 10 2" xfId="486" xr:uid="{00000000-0005-0000-0000-000010000000}"/>
    <cellStyle name="Millares 11" xfId="450" xr:uid="{00000000-0005-0000-0000-000011000000}"/>
    <cellStyle name="Millares 12" xfId="26" xr:uid="{00000000-0005-0000-0000-000012000000}"/>
    <cellStyle name="Millares 12 2" xfId="456" xr:uid="{00000000-0005-0000-0000-000013000000}"/>
    <cellStyle name="Millares 13" xfId="27" xr:uid="{00000000-0005-0000-0000-000014000000}"/>
    <cellStyle name="Millares 13 2" xfId="457" xr:uid="{00000000-0005-0000-0000-000015000000}"/>
    <cellStyle name="Millares 14" xfId="28" xr:uid="{00000000-0005-0000-0000-000016000000}"/>
    <cellStyle name="Millares 14 2" xfId="458" xr:uid="{00000000-0005-0000-0000-000017000000}"/>
    <cellStyle name="Millares 15" xfId="29" xr:uid="{00000000-0005-0000-0000-000018000000}"/>
    <cellStyle name="Millares 15 2" xfId="459" xr:uid="{00000000-0005-0000-0000-000019000000}"/>
    <cellStyle name="Millares 2" xfId="5" xr:uid="{00000000-0005-0000-0000-00001A000000}"/>
    <cellStyle name="Millares 2 10" xfId="31" xr:uid="{00000000-0005-0000-0000-00001B000000}"/>
    <cellStyle name="Millares 2 10 2" xfId="461" xr:uid="{00000000-0005-0000-0000-00001C000000}"/>
    <cellStyle name="Millares 2 11" xfId="32" xr:uid="{00000000-0005-0000-0000-00001D000000}"/>
    <cellStyle name="Millares 2 11 2" xfId="462" xr:uid="{00000000-0005-0000-0000-00001E000000}"/>
    <cellStyle name="Millares 2 12" xfId="33" xr:uid="{00000000-0005-0000-0000-00001F000000}"/>
    <cellStyle name="Millares 2 12 2" xfId="463" xr:uid="{00000000-0005-0000-0000-000020000000}"/>
    <cellStyle name="Millares 2 13" xfId="34" xr:uid="{00000000-0005-0000-0000-000021000000}"/>
    <cellStyle name="Millares 2 13 2" xfId="464" xr:uid="{00000000-0005-0000-0000-000022000000}"/>
    <cellStyle name="Millares 2 14" xfId="35" xr:uid="{00000000-0005-0000-0000-000023000000}"/>
    <cellStyle name="Millares 2 14 2" xfId="465" xr:uid="{00000000-0005-0000-0000-000024000000}"/>
    <cellStyle name="Millares 2 15" xfId="36" xr:uid="{00000000-0005-0000-0000-000025000000}"/>
    <cellStyle name="Millares 2 15 2" xfId="466" xr:uid="{00000000-0005-0000-0000-000026000000}"/>
    <cellStyle name="Millares 2 16" xfId="116" xr:uid="{00000000-0005-0000-0000-000027000000}"/>
    <cellStyle name="Millares 2 16 2" xfId="484" xr:uid="{00000000-0005-0000-0000-000028000000}"/>
    <cellStyle name="Millares 2 17" xfId="121" xr:uid="{00000000-0005-0000-0000-000029000000}"/>
    <cellStyle name="Millares 2 17 2" xfId="485" xr:uid="{00000000-0005-0000-0000-00002A000000}"/>
    <cellStyle name="Millares 2 18" xfId="30" xr:uid="{00000000-0005-0000-0000-00002B000000}"/>
    <cellStyle name="Millares 2 18 2" xfId="460" xr:uid="{00000000-0005-0000-0000-00002C000000}"/>
    <cellStyle name="Millares 2 19" xfId="254" xr:uid="{00000000-0005-0000-0000-00002D000000}"/>
    <cellStyle name="Millares 2 19 2" xfId="494" xr:uid="{00000000-0005-0000-0000-00002E000000}"/>
    <cellStyle name="Millares 2 2" xfId="11" xr:uid="{00000000-0005-0000-0000-00002F000000}"/>
    <cellStyle name="Millares 2 2 10" xfId="289" xr:uid="{00000000-0005-0000-0000-000030000000}"/>
    <cellStyle name="Millares 2 2 10 2" xfId="529" xr:uid="{00000000-0005-0000-0000-000031000000}"/>
    <cellStyle name="Millares 2 2 11" xfId="294" xr:uid="{00000000-0005-0000-0000-000032000000}"/>
    <cellStyle name="Millares 2 2 11 2" xfId="534" xr:uid="{00000000-0005-0000-0000-000033000000}"/>
    <cellStyle name="Millares 2 2 12" xfId="299" xr:uid="{00000000-0005-0000-0000-000034000000}"/>
    <cellStyle name="Millares 2 2 12 2" xfId="539" xr:uid="{00000000-0005-0000-0000-000035000000}"/>
    <cellStyle name="Millares 2 2 13" xfId="305" xr:uid="{00000000-0005-0000-0000-000036000000}"/>
    <cellStyle name="Millares 2 2 13 2" xfId="545" xr:uid="{00000000-0005-0000-0000-000037000000}"/>
    <cellStyle name="Millares 2 2 14" xfId="311" xr:uid="{00000000-0005-0000-0000-000038000000}"/>
    <cellStyle name="Millares 2 2 14 2" xfId="551" xr:uid="{00000000-0005-0000-0000-000039000000}"/>
    <cellStyle name="Millares 2 2 15" xfId="316" xr:uid="{00000000-0005-0000-0000-00003A000000}"/>
    <cellStyle name="Millares 2 2 15 2" xfId="556" xr:uid="{00000000-0005-0000-0000-00003B000000}"/>
    <cellStyle name="Millares 2 2 16" xfId="321" xr:uid="{00000000-0005-0000-0000-00003C000000}"/>
    <cellStyle name="Millares 2 2 16 2" xfId="561" xr:uid="{00000000-0005-0000-0000-00003D000000}"/>
    <cellStyle name="Millares 2 2 17" xfId="331" xr:uid="{00000000-0005-0000-0000-00003E000000}"/>
    <cellStyle name="Millares 2 2 17 2" xfId="566" xr:uid="{00000000-0005-0000-0000-00003F000000}"/>
    <cellStyle name="Millares 2 2 18" xfId="336" xr:uid="{00000000-0005-0000-0000-000040000000}"/>
    <cellStyle name="Millares 2 2 18 2" xfId="571" xr:uid="{00000000-0005-0000-0000-000041000000}"/>
    <cellStyle name="Millares 2 2 19" xfId="341" xr:uid="{00000000-0005-0000-0000-000042000000}"/>
    <cellStyle name="Millares 2 2 19 2" xfId="576" xr:uid="{00000000-0005-0000-0000-000043000000}"/>
    <cellStyle name="Millares 2 2 2" xfId="127" xr:uid="{00000000-0005-0000-0000-000044000000}"/>
    <cellStyle name="Millares 2 2 2 2" xfId="487" xr:uid="{00000000-0005-0000-0000-000045000000}"/>
    <cellStyle name="Millares 2 2 20" xfId="345" xr:uid="{00000000-0005-0000-0000-000046000000}"/>
    <cellStyle name="Millares 2 2 20 2" xfId="580" xr:uid="{00000000-0005-0000-0000-000047000000}"/>
    <cellStyle name="Millares 2 2 21" xfId="347" xr:uid="{00000000-0005-0000-0000-000048000000}"/>
    <cellStyle name="Millares 2 2 21 2" xfId="582" xr:uid="{00000000-0005-0000-0000-000049000000}"/>
    <cellStyle name="Millares 2 2 22" xfId="351" xr:uid="{00000000-0005-0000-0000-00004A000000}"/>
    <cellStyle name="Millares 2 2 22 2" xfId="586" xr:uid="{00000000-0005-0000-0000-00004B000000}"/>
    <cellStyle name="Millares 2 2 23" xfId="353" xr:uid="{00000000-0005-0000-0000-00004C000000}"/>
    <cellStyle name="Millares 2 2 23 2" xfId="588" xr:uid="{00000000-0005-0000-0000-00004D000000}"/>
    <cellStyle name="Millares 2 2 24" xfId="358" xr:uid="{00000000-0005-0000-0000-00004E000000}"/>
    <cellStyle name="Millares 2 2 24 2" xfId="593" xr:uid="{00000000-0005-0000-0000-00004F000000}"/>
    <cellStyle name="Millares 2 2 25" xfId="362" xr:uid="{00000000-0005-0000-0000-000050000000}"/>
    <cellStyle name="Millares 2 2 25 2" xfId="597" xr:uid="{00000000-0005-0000-0000-000051000000}"/>
    <cellStyle name="Millares 2 2 26" xfId="364" xr:uid="{00000000-0005-0000-0000-000052000000}"/>
    <cellStyle name="Millares 2 2 26 2" xfId="599" xr:uid="{00000000-0005-0000-0000-000053000000}"/>
    <cellStyle name="Millares 2 2 27" xfId="369" xr:uid="{00000000-0005-0000-0000-000054000000}"/>
    <cellStyle name="Millares 2 2 27 2" xfId="604" xr:uid="{00000000-0005-0000-0000-000055000000}"/>
    <cellStyle name="Millares 2 2 28" xfId="371" xr:uid="{00000000-0005-0000-0000-000056000000}"/>
    <cellStyle name="Millares 2 2 28 2" xfId="606" xr:uid="{00000000-0005-0000-0000-000057000000}"/>
    <cellStyle name="Millares 2 2 29" xfId="375" xr:uid="{00000000-0005-0000-0000-000058000000}"/>
    <cellStyle name="Millares 2 2 29 2" xfId="610" xr:uid="{00000000-0005-0000-0000-000059000000}"/>
    <cellStyle name="Millares 2 2 3" xfId="37" xr:uid="{00000000-0005-0000-0000-00005A000000}"/>
    <cellStyle name="Millares 2 2 3 2" xfId="467" xr:uid="{00000000-0005-0000-0000-00005B000000}"/>
    <cellStyle name="Millares 2 2 30" xfId="377" xr:uid="{00000000-0005-0000-0000-00005C000000}"/>
    <cellStyle name="Millares 2 2 30 2" xfId="612" xr:uid="{00000000-0005-0000-0000-00005D000000}"/>
    <cellStyle name="Millares 2 2 31" xfId="382" xr:uid="{00000000-0005-0000-0000-00005E000000}"/>
    <cellStyle name="Millares 2 2 31 2" xfId="617" xr:uid="{00000000-0005-0000-0000-00005F000000}"/>
    <cellStyle name="Millares 2 2 32" xfId="384" xr:uid="{00000000-0005-0000-0000-000060000000}"/>
    <cellStyle name="Millares 2 2 32 2" xfId="619" xr:uid="{00000000-0005-0000-0000-000061000000}"/>
    <cellStyle name="Millares 2 2 33" xfId="386" xr:uid="{00000000-0005-0000-0000-000062000000}"/>
    <cellStyle name="Millares 2 2 33 2" xfId="621" xr:uid="{00000000-0005-0000-0000-000063000000}"/>
    <cellStyle name="Millares 2 2 34" xfId="390" xr:uid="{00000000-0005-0000-0000-000064000000}"/>
    <cellStyle name="Millares 2 2 34 2" xfId="625" xr:uid="{00000000-0005-0000-0000-000065000000}"/>
    <cellStyle name="Millares 2 2 35" xfId="392" xr:uid="{00000000-0005-0000-0000-000066000000}"/>
    <cellStyle name="Millares 2 2 35 2" xfId="627" xr:uid="{00000000-0005-0000-0000-000067000000}"/>
    <cellStyle name="Millares 2 2 36" xfId="397" xr:uid="{00000000-0005-0000-0000-000068000000}"/>
    <cellStyle name="Millares 2 2 36 2" xfId="632" xr:uid="{00000000-0005-0000-0000-000069000000}"/>
    <cellStyle name="Millares 2 2 37" xfId="401" xr:uid="{00000000-0005-0000-0000-00006A000000}"/>
    <cellStyle name="Millares 2 2 37 2" xfId="636" xr:uid="{00000000-0005-0000-0000-00006B000000}"/>
    <cellStyle name="Millares 2 2 38" xfId="403" xr:uid="{00000000-0005-0000-0000-00006C000000}"/>
    <cellStyle name="Millares 2 2 38 2" xfId="638" xr:uid="{00000000-0005-0000-0000-00006D000000}"/>
    <cellStyle name="Millares 2 2 39" xfId="407" xr:uid="{00000000-0005-0000-0000-00006E000000}"/>
    <cellStyle name="Millares 2 2 39 2" xfId="642" xr:uid="{00000000-0005-0000-0000-00006F000000}"/>
    <cellStyle name="Millares 2 2 4" xfId="251" xr:uid="{00000000-0005-0000-0000-000070000000}"/>
    <cellStyle name="Millares 2 2 4 2" xfId="492" xr:uid="{00000000-0005-0000-0000-000071000000}"/>
    <cellStyle name="Millares 2 2 40" xfId="409" xr:uid="{00000000-0005-0000-0000-000072000000}"/>
    <cellStyle name="Millares 2 2 40 2" xfId="644" xr:uid="{00000000-0005-0000-0000-000073000000}"/>
    <cellStyle name="Millares 2 2 41" xfId="413" xr:uid="{00000000-0005-0000-0000-000074000000}"/>
    <cellStyle name="Millares 2 2 41 2" xfId="648" xr:uid="{00000000-0005-0000-0000-000075000000}"/>
    <cellStyle name="Millares 2 2 42" xfId="415" xr:uid="{00000000-0005-0000-0000-000076000000}"/>
    <cellStyle name="Millares 2 2 42 2" xfId="650" xr:uid="{00000000-0005-0000-0000-000077000000}"/>
    <cellStyle name="Millares 2 2 43" xfId="419" xr:uid="{00000000-0005-0000-0000-000078000000}"/>
    <cellStyle name="Millares 2 2 43 2" xfId="654" xr:uid="{00000000-0005-0000-0000-000079000000}"/>
    <cellStyle name="Millares 2 2 44" xfId="421" xr:uid="{00000000-0005-0000-0000-00007A000000}"/>
    <cellStyle name="Millares 2 2 44 2" xfId="656" xr:uid="{00000000-0005-0000-0000-00007B000000}"/>
    <cellStyle name="Millares 2 2 45" xfId="426" xr:uid="{00000000-0005-0000-0000-00007C000000}"/>
    <cellStyle name="Millares 2 2 45 2" xfId="661" xr:uid="{00000000-0005-0000-0000-00007D000000}"/>
    <cellStyle name="Millares 2 2 46" xfId="431" xr:uid="{00000000-0005-0000-0000-00007E000000}"/>
    <cellStyle name="Millares 2 2 46 2" xfId="666" xr:uid="{00000000-0005-0000-0000-00007F000000}"/>
    <cellStyle name="Millares 2 2 47" xfId="433" xr:uid="{00000000-0005-0000-0000-000080000000}"/>
    <cellStyle name="Millares 2 2 47 2" xfId="668" xr:uid="{00000000-0005-0000-0000-000081000000}"/>
    <cellStyle name="Millares 2 2 48" xfId="437" xr:uid="{00000000-0005-0000-0000-000082000000}"/>
    <cellStyle name="Millares 2 2 48 2" xfId="672" xr:uid="{00000000-0005-0000-0000-000083000000}"/>
    <cellStyle name="Millares 2 2 49" xfId="439" xr:uid="{00000000-0005-0000-0000-000084000000}"/>
    <cellStyle name="Millares 2 2 49 2" xfId="674" xr:uid="{00000000-0005-0000-0000-000085000000}"/>
    <cellStyle name="Millares 2 2 5" xfId="262" xr:uid="{00000000-0005-0000-0000-000086000000}"/>
    <cellStyle name="Millares 2 2 5 2" xfId="502" xr:uid="{00000000-0005-0000-0000-000087000000}"/>
    <cellStyle name="Millares 2 2 50" xfId="443" xr:uid="{00000000-0005-0000-0000-000088000000}"/>
    <cellStyle name="Millares 2 2 50 2" xfId="678" xr:uid="{00000000-0005-0000-0000-000089000000}"/>
    <cellStyle name="Millares 2 2 51" xfId="445" xr:uid="{00000000-0005-0000-0000-00008A000000}"/>
    <cellStyle name="Millares 2 2 52" xfId="680" xr:uid="{00000000-0005-0000-0000-00008B000000}"/>
    <cellStyle name="Millares 2 2 53" xfId="684" xr:uid="{00000000-0005-0000-0000-00008C000000}"/>
    <cellStyle name="Millares 2 2 54" xfId="686" xr:uid="{00000000-0005-0000-0000-00008D000000}"/>
    <cellStyle name="Millares 2 2 55" xfId="691" xr:uid="{00000000-0005-0000-0000-00008E000000}"/>
    <cellStyle name="Millares 2 2 56" xfId="695" xr:uid="{00000000-0005-0000-0000-00008F000000}"/>
    <cellStyle name="Millares 2 2 57" xfId="697" xr:uid="{00000000-0005-0000-0000-000090000000}"/>
    <cellStyle name="Millares 2 2 58" xfId="699" xr:uid="{00000000-0005-0000-0000-000091000000}"/>
    <cellStyle name="Millares 2 2 59" xfId="704" xr:uid="{00000000-0005-0000-0000-000092000000}"/>
    <cellStyle name="Millares 2 2 6" xfId="269" xr:uid="{00000000-0005-0000-0000-000093000000}"/>
    <cellStyle name="Millares 2 2 6 2" xfId="509" xr:uid="{00000000-0005-0000-0000-000094000000}"/>
    <cellStyle name="Millares 2 2 60" xfId="709" xr:uid="{00000000-0005-0000-0000-000095000000}"/>
    <cellStyle name="Millares 2 2 61" xfId="711" xr:uid="{00000000-0005-0000-0000-000096000000}"/>
    <cellStyle name="Millares 2 2 7" xfId="274" xr:uid="{00000000-0005-0000-0000-000097000000}"/>
    <cellStyle name="Millares 2 2 7 2" xfId="514" xr:uid="{00000000-0005-0000-0000-000098000000}"/>
    <cellStyle name="Millares 2 2 8" xfId="279" xr:uid="{00000000-0005-0000-0000-000099000000}"/>
    <cellStyle name="Millares 2 2 8 2" xfId="519" xr:uid="{00000000-0005-0000-0000-00009A000000}"/>
    <cellStyle name="Millares 2 2 9" xfId="284" xr:uid="{00000000-0005-0000-0000-00009B000000}"/>
    <cellStyle name="Millares 2 2 9 2" xfId="524" xr:uid="{00000000-0005-0000-0000-00009C000000}"/>
    <cellStyle name="Millares 2 20" xfId="255" xr:uid="{00000000-0005-0000-0000-00009D000000}"/>
    <cellStyle name="Millares 2 20 2" xfId="495" xr:uid="{00000000-0005-0000-0000-00009E000000}"/>
    <cellStyle name="Millares 2 21" xfId="256" xr:uid="{00000000-0005-0000-0000-00009F000000}"/>
    <cellStyle name="Millares 2 21 2" xfId="496" xr:uid="{00000000-0005-0000-0000-0000A0000000}"/>
    <cellStyle name="Millares 2 22" xfId="257" xr:uid="{00000000-0005-0000-0000-0000A1000000}"/>
    <cellStyle name="Millares 2 22 2" xfId="497" xr:uid="{00000000-0005-0000-0000-0000A2000000}"/>
    <cellStyle name="Millares 2 23" xfId="258" xr:uid="{00000000-0005-0000-0000-0000A3000000}"/>
    <cellStyle name="Millares 2 23 2" xfId="498" xr:uid="{00000000-0005-0000-0000-0000A4000000}"/>
    <cellStyle name="Millares 2 24" xfId="259" xr:uid="{00000000-0005-0000-0000-0000A5000000}"/>
    <cellStyle name="Millares 2 24 2" xfId="499" xr:uid="{00000000-0005-0000-0000-0000A6000000}"/>
    <cellStyle name="Millares 2 25" xfId="260" xr:uid="{00000000-0005-0000-0000-0000A7000000}"/>
    <cellStyle name="Millares 2 25 2" xfId="500" xr:uid="{00000000-0005-0000-0000-0000A8000000}"/>
    <cellStyle name="Millares 2 26" xfId="261" xr:uid="{00000000-0005-0000-0000-0000A9000000}"/>
    <cellStyle name="Millares 2 26 2" xfId="501" xr:uid="{00000000-0005-0000-0000-0000AA000000}"/>
    <cellStyle name="Millares 2 27" xfId="266" xr:uid="{00000000-0005-0000-0000-0000AB000000}"/>
    <cellStyle name="Millares 2 27 2" xfId="506" xr:uid="{00000000-0005-0000-0000-0000AC000000}"/>
    <cellStyle name="Millares 2 28" xfId="267" xr:uid="{00000000-0005-0000-0000-0000AD000000}"/>
    <cellStyle name="Millares 2 28 2" xfId="507" xr:uid="{00000000-0005-0000-0000-0000AE000000}"/>
    <cellStyle name="Millares 2 29" xfId="268" xr:uid="{00000000-0005-0000-0000-0000AF000000}"/>
    <cellStyle name="Millares 2 29 2" xfId="508" xr:uid="{00000000-0005-0000-0000-0000B0000000}"/>
    <cellStyle name="Millares 2 3" xfId="12" xr:uid="{00000000-0005-0000-0000-0000B1000000}"/>
    <cellStyle name="Millares 2 3 10" xfId="300" xr:uid="{00000000-0005-0000-0000-0000B2000000}"/>
    <cellStyle name="Millares 2 3 10 2" xfId="540" xr:uid="{00000000-0005-0000-0000-0000B3000000}"/>
    <cellStyle name="Millares 2 3 11" xfId="306" xr:uid="{00000000-0005-0000-0000-0000B4000000}"/>
    <cellStyle name="Millares 2 3 11 2" xfId="546" xr:uid="{00000000-0005-0000-0000-0000B5000000}"/>
    <cellStyle name="Millares 2 3 12" xfId="312" xr:uid="{00000000-0005-0000-0000-0000B6000000}"/>
    <cellStyle name="Millares 2 3 12 2" xfId="552" xr:uid="{00000000-0005-0000-0000-0000B7000000}"/>
    <cellStyle name="Millares 2 3 13" xfId="317" xr:uid="{00000000-0005-0000-0000-0000B8000000}"/>
    <cellStyle name="Millares 2 3 13 2" xfId="557" xr:uid="{00000000-0005-0000-0000-0000B9000000}"/>
    <cellStyle name="Millares 2 3 14" xfId="322" xr:uid="{00000000-0005-0000-0000-0000BA000000}"/>
    <cellStyle name="Millares 2 3 14 2" xfId="562" xr:uid="{00000000-0005-0000-0000-0000BB000000}"/>
    <cellStyle name="Millares 2 3 15" xfId="332" xr:uid="{00000000-0005-0000-0000-0000BC000000}"/>
    <cellStyle name="Millares 2 3 15 2" xfId="567" xr:uid="{00000000-0005-0000-0000-0000BD000000}"/>
    <cellStyle name="Millares 2 3 16" xfId="337" xr:uid="{00000000-0005-0000-0000-0000BE000000}"/>
    <cellStyle name="Millares 2 3 16 2" xfId="572" xr:uid="{00000000-0005-0000-0000-0000BF000000}"/>
    <cellStyle name="Millares 2 3 17" xfId="342" xr:uid="{00000000-0005-0000-0000-0000C0000000}"/>
    <cellStyle name="Millares 2 3 17 2" xfId="577" xr:uid="{00000000-0005-0000-0000-0000C1000000}"/>
    <cellStyle name="Millares 2 3 18" xfId="348" xr:uid="{00000000-0005-0000-0000-0000C2000000}"/>
    <cellStyle name="Millares 2 3 18 2" xfId="583" xr:uid="{00000000-0005-0000-0000-0000C3000000}"/>
    <cellStyle name="Millares 2 3 19" xfId="354" xr:uid="{00000000-0005-0000-0000-0000C4000000}"/>
    <cellStyle name="Millares 2 3 19 2" xfId="589" xr:uid="{00000000-0005-0000-0000-0000C5000000}"/>
    <cellStyle name="Millares 2 3 2" xfId="38" xr:uid="{00000000-0005-0000-0000-0000C6000000}"/>
    <cellStyle name="Millares 2 3 2 2" xfId="468" xr:uid="{00000000-0005-0000-0000-0000C7000000}"/>
    <cellStyle name="Millares 2 3 20" xfId="359" xr:uid="{00000000-0005-0000-0000-0000C8000000}"/>
    <cellStyle name="Millares 2 3 20 2" xfId="594" xr:uid="{00000000-0005-0000-0000-0000C9000000}"/>
    <cellStyle name="Millares 2 3 21" xfId="365" xr:uid="{00000000-0005-0000-0000-0000CA000000}"/>
    <cellStyle name="Millares 2 3 21 2" xfId="600" xr:uid="{00000000-0005-0000-0000-0000CB000000}"/>
    <cellStyle name="Millares 2 3 22" xfId="372" xr:uid="{00000000-0005-0000-0000-0000CC000000}"/>
    <cellStyle name="Millares 2 3 22 2" xfId="607" xr:uid="{00000000-0005-0000-0000-0000CD000000}"/>
    <cellStyle name="Millares 2 3 23" xfId="378" xr:uid="{00000000-0005-0000-0000-0000CE000000}"/>
    <cellStyle name="Millares 2 3 23 2" xfId="613" xr:uid="{00000000-0005-0000-0000-0000CF000000}"/>
    <cellStyle name="Millares 2 3 24" xfId="387" xr:uid="{00000000-0005-0000-0000-0000D0000000}"/>
    <cellStyle name="Millares 2 3 24 2" xfId="622" xr:uid="{00000000-0005-0000-0000-0000D1000000}"/>
    <cellStyle name="Millares 2 3 25" xfId="393" xr:uid="{00000000-0005-0000-0000-0000D2000000}"/>
    <cellStyle name="Millares 2 3 25 2" xfId="628" xr:uid="{00000000-0005-0000-0000-0000D3000000}"/>
    <cellStyle name="Millares 2 3 26" xfId="398" xr:uid="{00000000-0005-0000-0000-0000D4000000}"/>
    <cellStyle name="Millares 2 3 26 2" xfId="633" xr:uid="{00000000-0005-0000-0000-0000D5000000}"/>
    <cellStyle name="Millares 2 3 27" xfId="404" xr:uid="{00000000-0005-0000-0000-0000D6000000}"/>
    <cellStyle name="Millares 2 3 27 2" xfId="639" xr:uid="{00000000-0005-0000-0000-0000D7000000}"/>
    <cellStyle name="Millares 2 3 28" xfId="410" xr:uid="{00000000-0005-0000-0000-0000D8000000}"/>
    <cellStyle name="Millares 2 3 28 2" xfId="645" xr:uid="{00000000-0005-0000-0000-0000D9000000}"/>
    <cellStyle name="Millares 2 3 29" xfId="416" xr:uid="{00000000-0005-0000-0000-0000DA000000}"/>
    <cellStyle name="Millares 2 3 29 2" xfId="651" xr:uid="{00000000-0005-0000-0000-0000DB000000}"/>
    <cellStyle name="Millares 2 3 3" xfId="263" xr:uid="{00000000-0005-0000-0000-0000DC000000}"/>
    <cellStyle name="Millares 2 3 3 2" xfId="503" xr:uid="{00000000-0005-0000-0000-0000DD000000}"/>
    <cellStyle name="Millares 2 3 30" xfId="422" xr:uid="{00000000-0005-0000-0000-0000DE000000}"/>
    <cellStyle name="Millares 2 3 30 2" xfId="657" xr:uid="{00000000-0005-0000-0000-0000DF000000}"/>
    <cellStyle name="Millares 2 3 31" xfId="427" xr:uid="{00000000-0005-0000-0000-0000E0000000}"/>
    <cellStyle name="Millares 2 3 31 2" xfId="662" xr:uid="{00000000-0005-0000-0000-0000E1000000}"/>
    <cellStyle name="Millares 2 3 32" xfId="434" xr:uid="{00000000-0005-0000-0000-0000E2000000}"/>
    <cellStyle name="Millares 2 3 32 2" xfId="669" xr:uid="{00000000-0005-0000-0000-0000E3000000}"/>
    <cellStyle name="Millares 2 3 33" xfId="440" xr:uid="{00000000-0005-0000-0000-0000E4000000}"/>
    <cellStyle name="Millares 2 3 33 2" xfId="675" xr:uid="{00000000-0005-0000-0000-0000E5000000}"/>
    <cellStyle name="Millares 2 3 34" xfId="446" xr:uid="{00000000-0005-0000-0000-0000E6000000}"/>
    <cellStyle name="Millares 2 3 35" xfId="681" xr:uid="{00000000-0005-0000-0000-0000E7000000}"/>
    <cellStyle name="Millares 2 3 36" xfId="687" xr:uid="{00000000-0005-0000-0000-0000E8000000}"/>
    <cellStyle name="Millares 2 3 37" xfId="692" xr:uid="{00000000-0005-0000-0000-0000E9000000}"/>
    <cellStyle name="Millares 2 3 38" xfId="700" xr:uid="{00000000-0005-0000-0000-0000EA000000}"/>
    <cellStyle name="Millares 2 3 39" xfId="705" xr:uid="{00000000-0005-0000-0000-0000EB000000}"/>
    <cellStyle name="Millares 2 3 4" xfId="270" xr:uid="{00000000-0005-0000-0000-0000EC000000}"/>
    <cellStyle name="Millares 2 3 4 2" xfId="510" xr:uid="{00000000-0005-0000-0000-0000ED000000}"/>
    <cellStyle name="Millares 2 3 40" xfId="712" xr:uid="{00000000-0005-0000-0000-0000EE000000}"/>
    <cellStyle name="Millares 2 3 5" xfId="275" xr:uid="{00000000-0005-0000-0000-0000EF000000}"/>
    <cellStyle name="Millares 2 3 5 2" xfId="515" xr:uid="{00000000-0005-0000-0000-0000F0000000}"/>
    <cellStyle name="Millares 2 3 6" xfId="280" xr:uid="{00000000-0005-0000-0000-0000F1000000}"/>
    <cellStyle name="Millares 2 3 6 2" xfId="520" xr:uid="{00000000-0005-0000-0000-0000F2000000}"/>
    <cellStyle name="Millares 2 3 7" xfId="285" xr:uid="{00000000-0005-0000-0000-0000F3000000}"/>
    <cellStyle name="Millares 2 3 7 2" xfId="525" xr:uid="{00000000-0005-0000-0000-0000F4000000}"/>
    <cellStyle name="Millares 2 3 8" xfId="290" xr:uid="{00000000-0005-0000-0000-0000F5000000}"/>
    <cellStyle name="Millares 2 3 8 2" xfId="530" xr:uid="{00000000-0005-0000-0000-0000F6000000}"/>
    <cellStyle name="Millares 2 3 9" xfId="295" xr:uid="{00000000-0005-0000-0000-0000F7000000}"/>
    <cellStyle name="Millares 2 3 9 2" xfId="535" xr:uid="{00000000-0005-0000-0000-0000F8000000}"/>
    <cellStyle name="Millares 2 30" xfId="273" xr:uid="{00000000-0005-0000-0000-0000F9000000}"/>
    <cellStyle name="Millares 2 30 2" xfId="513" xr:uid="{00000000-0005-0000-0000-0000FA000000}"/>
    <cellStyle name="Millares 2 31" xfId="278" xr:uid="{00000000-0005-0000-0000-0000FB000000}"/>
    <cellStyle name="Millares 2 31 2" xfId="518" xr:uid="{00000000-0005-0000-0000-0000FC000000}"/>
    <cellStyle name="Millares 2 32" xfId="283" xr:uid="{00000000-0005-0000-0000-0000FD000000}"/>
    <cellStyle name="Millares 2 32 2" xfId="523" xr:uid="{00000000-0005-0000-0000-0000FE000000}"/>
    <cellStyle name="Millares 2 33" xfId="288" xr:uid="{00000000-0005-0000-0000-0000FF000000}"/>
    <cellStyle name="Millares 2 33 2" xfId="528" xr:uid="{00000000-0005-0000-0000-000000010000}"/>
    <cellStyle name="Millares 2 34" xfId="293" xr:uid="{00000000-0005-0000-0000-000001010000}"/>
    <cellStyle name="Millares 2 34 2" xfId="533" xr:uid="{00000000-0005-0000-0000-000002010000}"/>
    <cellStyle name="Millares 2 35" xfId="298" xr:uid="{00000000-0005-0000-0000-000003010000}"/>
    <cellStyle name="Millares 2 35 2" xfId="538" xr:uid="{00000000-0005-0000-0000-000004010000}"/>
    <cellStyle name="Millares 2 36" xfId="303" xr:uid="{00000000-0005-0000-0000-000005010000}"/>
    <cellStyle name="Millares 2 36 2" xfId="543" xr:uid="{00000000-0005-0000-0000-000006010000}"/>
    <cellStyle name="Millares 2 37" xfId="304" xr:uid="{00000000-0005-0000-0000-000007010000}"/>
    <cellStyle name="Millares 2 37 2" xfId="544" xr:uid="{00000000-0005-0000-0000-000008010000}"/>
    <cellStyle name="Millares 2 38" xfId="309" xr:uid="{00000000-0005-0000-0000-000009010000}"/>
    <cellStyle name="Millares 2 38 2" xfId="549" xr:uid="{00000000-0005-0000-0000-00000A010000}"/>
    <cellStyle name="Millares 2 39" xfId="310" xr:uid="{00000000-0005-0000-0000-00000B010000}"/>
    <cellStyle name="Millares 2 39 2" xfId="550" xr:uid="{00000000-0005-0000-0000-00000C010000}"/>
    <cellStyle name="Millares 2 4" xfId="39" xr:uid="{00000000-0005-0000-0000-00000D010000}"/>
    <cellStyle name="Millares 2 4 2" xfId="469" xr:uid="{00000000-0005-0000-0000-00000E010000}"/>
    <cellStyle name="Millares 2 40" xfId="315" xr:uid="{00000000-0005-0000-0000-00000F010000}"/>
    <cellStyle name="Millares 2 40 2" xfId="555" xr:uid="{00000000-0005-0000-0000-000010010000}"/>
    <cellStyle name="Millares 2 41" xfId="320" xr:uid="{00000000-0005-0000-0000-000011010000}"/>
    <cellStyle name="Millares 2 41 2" xfId="560" xr:uid="{00000000-0005-0000-0000-000012010000}"/>
    <cellStyle name="Millares 2 42" xfId="330" xr:uid="{00000000-0005-0000-0000-000013010000}"/>
    <cellStyle name="Millares 2 42 2" xfId="565" xr:uid="{00000000-0005-0000-0000-000014010000}"/>
    <cellStyle name="Millares 2 43" xfId="335" xr:uid="{00000000-0005-0000-0000-000015010000}"/>
    <cellStyle name="Millares 2 43 2" xfId="570" xr:uid="{00000000-0005-0000-0000-000016010000}"/>
    <cellStyle name="Millares 2 44" xfId="340" xr:uid="{00000000-0005-0000-0000-000017010000}"/>
    <cellStyle name="Millares 2 44 2" xfId="575" xr:uid="{00000000-0005-0000-0000-000018010000}"/>
    <cellStyle name="Millares 2 45" xfId="346" xr:uid="{00000000-0005-0000-0000-000019010000}"/>
    <cellStyle name="Millares 2 45 2" xfId="581" xr:uid="{00000000-0005-0000-0000-00001A010000}"/>
    <cellStyle name="Millares 2 46" xfId="352" xr:uid="{00000000-0005-0000-0000-00001B010000}"/>
    <cellStyle name="Millares 2 46 2" xfId="587" xr:uid="{00000000-0005-0000-0000-00001C010000}"/>
    <cellStyle name="Millares 2 47" xfId="357" xr:uid="{00000000-0005-0000-0000-00001D010000}"/>
    <cellStyle name="Millares 2 47 2" xfId="592" xr:uid="{00000000-0005-0000-0000-00001E010000}"/>
    <cellStyle name="Millares 2 48" xfId="363" xr:uid="{00000000-0005-0000-0000-00001F010000}"/>
    <cellStyle name="Millares 2 48 2" xfId="598" xr:uid="{00000000-0005-0000-0000-000020010000}"/>
    <cellStyle name="Millares 2 49" xfId="368" xr:uid="{00000000-0005-0000-0000-000021010000}"/>
    <cellStyle name="Millares 2 49 2" xfId="603" xr:uid="{00000000-0005-0000-0000-000022010000}"/>
    <cellStyle name="Millares 2 5" xfId="40" xr:uid="{00000000-0005-0000-0000-000023010000}"/>
    <cellStyle name="Millares 2 5 2" xfId="470" xr:uid="{00000000-0005-0000-0000-000024010000}"/>
    <cellStyle name="Millares 2 50" xfId="370" xr:uid="{00000000-0005-0000-0000-000025010000}"/>
    <cellStyle name="Millares 2 50 2" xfId="605" xr:uid="{00000000-0005-0000-0000-000026010000}"/>
    <cellStyle name="Millares 2 51" xfId="376" xr:uid="{00000000-0005-0000-0000-000027010000}"/>
    <cellStyle name="Millares 2 51 2" xfId="611" xr:uid="{00000000-0005-0000-0000-000028010000}"/>
    <cellStyle name="Millares 2 52" xfId="381" xr:uid="{00000000-0005-0000-0000-000029010000}"/>
    <cellStyle name="Millares 2 52 2" xfId="616" xr:uid="{00000000-0005-0000-0000-00002A010000}"/>
    <cellStyle name="Millares 2 53" xfId="383" xr:uid="{00000000-0005-0000-0000-00002B010000}"/>
    <cellStyle name="Millares 2 53 2" xfId="618" xr:uid="{00000000-0005-0000-0000-00002C010000}"/>
    <cellStyle name="Millares 2 54" xfId="385" xr:uid="{00000000-0005-0000-0000-00002D010000}"/>
    <cellStyle name="Millares 2 54 2" xfId="620" xr:uid="{00000000-0005-0000-0000-00002E010000}"/>
    <cellStyle name="Millares 2 55" xfId="391" xr:uid="{00000000-0005-0000-0000-00002F010000}"/>
    <cellStyle name="Millares 2 55 2" xfId="626" xr:uid="{00000000-0005-0000-0000-000030010000}"/>
    <cellStyle name="Millares 2 56" xfId="396" xr:uid="{00000000-0005-0000-0000-000031010000}"/>
    <cellStyle name="Millares 2 56 2" xfId="631" xr:uid="{00000000-0005-0000-0000-000032010000}"/>
    <cellStyle name="Millares 2 57" xfId="402" xr:uid="{00000000-0005-0000-0000-000033010000}"/>
    <cellStyle name="Millares 2 57 2" xfId="637" xr:uid="{00000000-0005-0000-0000-000034010000}"/>
    <cellStyle name="Millares 2 58" xfId="408" xr:uid="{00000000-0005-0000-0000-000035010000}"/>
    <cellStyle name="Millares 2 58 2" xfId="643" xr:uid="{00000000-0005-0000-0000-000036010000}"/>
    <cellStyle name="Millares 2 59" xfId="414" xr:uid="{00000000-0005-0000-0000-000037010000}"/>
    <cellStyle name="Millares 2 59 2" xfId="649" xr:uid="{00000000-0005-0000-0000-000038010000}"/>
    <cellStyle name="Millares 2 6" xfId="41" xr:uid="{00000000-0005-0000-0000-000039010000}"/>
    <cellStyle name="Millares 2 6 2" xfId="471" xr:uid="{00000000-0005-0000-0000-00003A010000}"/>
    <cellStyle name="Millares 2 60" xfId="420" xr:uid="{00000000-0005-0000-0000-00003B010000}"/>
    <cellStyle name="Millares 2 60 2" xfId="655" xr:uid="{00000000-0005-0000-0000-00003C010000}"/>
    <cellStyle name="Millares 2 61" xfId="425" xr:uid="{00000000-0005-0000-0000-00003D010000}"/>
    <cellStyle name="Millares 2 61 2" xfId="660" xr:uid="{00000000-0005-0000-0000-00003E010000}"/>
    <cellStyle name="Millares 2 62" xfId="430" xr:uid="{00000000-0005-0000-0000-00003F010000}"/>
    <cellStyle name="Millares 2 62 2" xfId="665" xr:uid="{00000000-0005-0000-0000-000040010000}"/>
    <cellStyle name="Millares 2 63" xfId="432" xr:uid="{00000000-0005-0000-0000-000041010000}"/>
    <cellStyle name="Millares 2 63 2" xfId="667" xr:uid="{00000000-0005-0000-0000-000042010000}"/>
    <cellStyle name="Millares 2 64" xfId="438" xr:uid="{00000000-0005-0000-0000-000043010000}"/>
    <cellStyle name="Millares 2 64 2" xfId="673" xr:uid="{00000000-0005-0000-0000-000044010000}"/>
    <cellStyle name="Millares 2 65" xfId="444" xr:uid="{00000000-0005-0000-0000-000045010000}"/>
    <cellStyle name="Millares 2 66" xfId="679" xr:uid="{00000000-0005-0000-0000-000046010000}"/>
    <cellStyle name="Millares 2 67" xfId="685" xr:uid="{00000000-0005-0000-0000-000047010000}"/>
    <cellStyle name="Millares 2 68" xfId="690" xr:uid="{00000000-0005-0000-0000-000048010000}"/>
    <cellStyle name="Millares 2 69" xfId="696" xr:uid="{00000000-0005-0000-0000-000049010000}"/>
    <cellStyle name="Millares 2 7" xfId="42" xr:uid="{00000000-0005-0000-0000-00004A010000}"/>
    <cellStyle name="Millares 2 7 2" xfId="472" xr:uid="{00000000-0005-0000-0000-00004B010000}"/>
    <cellStyle name="Millares 2 70" xfId="698" xr:uid="{00000000-0005-0000-0000-00004C010000}"/>
    <cellStyle name="Millares 2 71" xfId="703" xr:uid="{00000000-0005-0000-0000-00004D010000}"/>
    <cellStyle name="Millares 2 72" xfId="708" xr:uid="{00000000-0005-0000-0000-00004E010000}"/>
    <cellStyle name="Millares 2 73" xfId="710" xr:uid="{00000000-0005-0000-0000-00004F010000}"/>
    <cellStyle name="Millares 2 8" xfId="43" xr:uid="{00000000-0005-0000-0000-000050010000}"/>
    <cellStyle name="Millares 2 8 2" xfId="473" xr:uid="{00000000-0005-0000-0000-000051010000}"/>
    <cellStyle name="Millares 2 9" xfId="44" xr:uid="{00000000-0005-0000-0000-000052010000}"/>
    <cellStyle name="Millares 2 9 2" xfId="474" xr:uid="{00000000-0005-0000-0000-000053010000}"/>
    <cellStyle name="Millares 3" xfId="13" xr:uid="{00000000-0005-0000-0000-000054010000}"/>
    <cellStyle name="Millares 3 10" xfId="281" xr:uid="{00000000-0005-0000-0000-000055010000}"/>
    <cellStyle name="Millares 3 10 2" xfId="521" xr:uid="{00000000-0005-0000-0000-000056010000}"/>
    <cellStyle name="Millares 3 11" xfId="286" xr:uid="{00000000-0005-0000-0000-000057010000}"/>
    <cellStyle name="Millares 3 11 2" xfId="526" xr:uid="{00000000-0005-0000-0000-000058010000}"/>
    <cellStyle name="Millares 3 12" xfId="291" xr:uid="{00000000-0005-0000-0000-000059010000}"/>
    <cellStyle name="Millares 3 12 2" xfId="531" xr:uid="{00000000-0005-0000-0000-00005A010000}"/>
    <cellStyle name="Millares 3 13" xfId="296" xr:uid="{00000000-0005-0000-0000-00005B010000}"/>
    <cellStyle name="Millares 3 13 2" xfId="536" xr:uid="{00000000-0005-0000-0000-00005C010000}"/>
    <cellStyle name="Millares 3 14" xfId="301" xr:uid="{00000000-0005-0000-0000-00005D010000}"/>
    <cellStyle name="Millares 3 14 2" xfId="541" xr:uid="{00000000-0005-0000-0000-00005E010000}"/>
    <cellStyle name="Millares 3 15" xfId="307" xr:uid="{00000000-0005-0000-0000-00005F010000}"/>
    <cellStyle name="Millares 3 15 2" xfId="547" xr:uid="{00000000-0005-0000-0000-000060010000}"/>
    <cellStyle name="Millares 3 16" xfId="313" xr:uid="{00000000-0005-0000-0000-000061010000}"/>
    <cellStyle name="Millares 3 16 2" xfId="553" xr:uid="{00000000-0005-0000-0000-000062010000}"/>
    <cellStyle name="Millares 3 17" xfId="318" xr:uid="{00000000-0005-0000-0000-000063010000}"/>
    <cellStyle name="Millares 3 17 2" xfId="558" xr:uid="{00000000-0005-0000-0000-000064010000}"/>
    <cellStyle name="Millares 3 18" xfId="323" xr:uid="{00000000-0005-0000-0000-000065010000}"/>
    <cellStyle name="Millares 3 18 2" xfId="563" xr:uid="{00000000-0005-0000-0000-000066010000}"/>
    <cellStyle name="Millares 3 19" xfId="333" xr:uid="{00000000-0005-0000-0000-000067010000}"/>
    <cellStyle name="Millares 3 19 2" xfId="568" xr:uid="{00000000-0005-0000-0000-000068010000}"/>
    <cellStyle name="Millares 3 2" xfId="45" xr:uid="{00000000-0005-0000-0000-000069010000}"/>
    <cellStyle name="Millares 3 2 2" xfId="475" xr:uid="{00000000-0005-0000-0000-00006A010000}"/>
    <cellStyle name="Millares 3 20" xfId="338" xr:uid="{00000000-0005-0000-0000-00006B010000}"/>
    <cellStyle name="Millares 3 20 2" xfId="573" xr:uid="{00000000-0005-0000-0000-00006C010000}"/>
    <cellStyle name="Millares 3 21" xfId="343" xr:uid="{00000000-0005-0000-0000-00006D010000}"/>
    <cellStyle name="Millares 3 21 2" xfId="578" xr:uid="{00000000-0005-0000-0000-00006E010000}"/>
    <cellStyle name="Millares 3 22" xfId="349" xr:uid="{00000000-0005-0000-0000-00006F010000}"/>
    <cellStyle name="Millares 3 22 2" xfId="584" xr:uid="{00000000-0005-0000-0000-000070010000}"/>
    <cellStyle name="Millares 3 23" xfId="355" xr:uid="{00000000-0005-0000-0000-000071010000}"/>
    <cellStyle name="Millares 3 23 2" xfId="590" xr:uid="{00000000-0005-0000-0000-000072010000}"/>
    <cellStyle name="Millares 3 24" xfId="360" xr:uid="{00000000-0005-0000-0000-000073010000}"/>
    <cellStyle name="Millares 3 24 2" xfId="595" xr:uid="{00000000-0005-0000-0000-000074010000}"/>
    <cellStyle name="Millares 3 25" xfId="366" xr:uid="{00000000-0005-0000-0000-000075010000}"/>
    <cellStyle name="Millares 3 25 2" xfId="601" xr:uid="{00000000-0005-0000-0000-000076010000}"/>
    <cellStyle name="Millares 3 26" xfId="373" xr:uid="{00000000-0005-0000-0000-000077010000}"/>
    <cellStyle name="Millares 3 26 2" xfId="608" xr:uid="{00000000-0005-0000-0000-000078010000}"/>
    <cellStyle name="Millares 3 27" xfId="379" xr:uid="{00000000-0005-0000-0000-000079010000}"/>
    <cellStyle name="Millares 3 27 2" xfId="614" xr:uid="{00000000-0005-0000-0000-00007A010000}"/>
    <cellStyle name="Millares 3 28" xfId="388" xr:uid="{00000000-0005-0000-0000-00007B010000}"/>
    <cellStyle name="Millares 3 28 2" xfId="623" xr:uid="{00000000-0005-0000-0000-00007C010000}"/>
    <cellStyle name="Millares 3 29" xfId="394" xr:uid="{00000000-0005-0000-0000-00007D010000}"/>
    <cellStyle name="Millares 3 29 2" xfId="629" xr:uid="{00000000-0005-0000-0000-00007E010000}"/>
    <cellStyle name="Millares 3 3" xfId="46" xr:uid="{00000000-0005-0000-0000-00007F010000}"/>
    <cellStyle name="Millares 3 3 2" xfId="476" xr:uid="{00000000-0005-0000-0000-000080010000}"/>
    <cellStyle name="Millares 3 30" xfId="399" xr:uid="{00000000-0005-0000-0000-000081010000}"/>
    <cellStyle name="Millares 3 30 2" xfId="634" xr:uid="{00000000-0005-0000-0000-000082010000}"/>
    <cellStyle name="Millares 3 31" xfId="405" xr:uid="{00000000-0005-0000-0000-000083010000}"/>
    <cellStyle name="Millares 3 31 2" xfId="640" xr:uid="{00000000-0005-0000-0000-000084010000}"/>
    <cellStyle name="Millares 3 32" xfId="411" xr:uid="{00000000-0005-0000-0000-000085010000}"/>
    <cellStyle name="Millares 3 32 2" xfId="646" xr:uid="{00000000-0005-0000-0000-000086010000}"/>
    <cellStyle name="Millares 3 33" xfId="417" xr:uid="{00000000-0005-0000-0000-000087010000}"/>
    <cellStyle name="Millares 3 33 2" xfId="652" xr:uid="{00000000-0005-0000-0000-000088010000}"/>
    <cellStyle name="Millares 3 34" xfId="423" xr:uid="{00000000-0005-0000-0000-000089010000}"/>
    <cellStyle name="Millares 3 34 2" xfId="658" xr:uid="{00000000-0005-0000-0000-00008A010000}"/>
    <cellStyle name="Millares 3 35" xfId="428" xr:uid="{00000000-0005-0000-0000-00008B010000}"/>
    <cellStyle name="Millares 3 35 2" xfId="663" xr:uid="{00000000-0005-0000-0000-00008C010000}"/>
    <cellStyle name="Millares 3 36" xfId="435" xr:uid="{00000000-0005-0000-0000-00008D010000}"/>
    <cellStyle name="Millares 3 36 2" xfId="670" xr:uid="{00000000-0005-0000-0000-00008E010000}"/>
    <cellStyle name="Millares 3 37" xfId="441" xr:uid="{00000000-0005-0000-0000-00008F010000}"/>
    <cellStyle name="Millares 3 37 2" xfId="676" xr:uid="{00000000-0005-0000-0000-000090010000}"/>
    <cellStyle name="Millares 3 38" xfId="447" xr:uid="{00000000-0005-0000-0000-000091010000}"/>
    <cellStyle name="Millares 3 39" xfId="452" xr:uid="{00000000-0005-0000-0000-000092010000}"/>
    <cellStyle name="Millares 3 4" xfId="47" xr:uid="{00000000-0005-0000-0000-000093010000}"/>
    <cellStyle name="Millares 3 4 2" xfId="477" xr:uid="{00000000-0005-0000-0000-000094010000}"/>
    <cellStyle name="Millares 3 40" xfId="682" xr:uid="{00000000-0005-0000-0000-000095010000}"/>
    <cellStyle name="Millares 3 41" xfId="688" xr:uid="{00000000-0005-0000-0000-000096010000}"/>
    <cellStyle name="Millares 3 42" xfId="693" xr:uid="{00000000-0005-0000-0000-000097010000}"/>
    <cellStyle name="Millares 3 43" xfId="701" xr:uid="{00000000-0005-0000-0000-000098010000}"/>
    <cellStyle name="Millares 3 44" xfId="706" xr:uid="{00000000-0005-0000-0000-000099010000}"/>
    <cellStyle name="Millares 3 45" xfId="713" xr:uid="{00000000-0005-0000-0000-00009A010000}"/>
    <cellStyle name="Millares 3 5" xfId="48" xr:uid="{00000000-0005-0000-0000-00009B010000}"/>
    <cellStyle name="Millares 3 5 2" xfId="478" xr:uid="{00000000-0005-0000-0000-00009C010000}"/>
    <cellStyle name="Millares 3 6" xfId="113" xr:uid="{00000000-0005-0000-0000-00009D010000}"/>
    <cellStyle name="Millares 3 6 2" xfId="483" xr:uid="{00000000-0005-0000-0000-00009E010000}"/>
    <cellStyle name="Millares 3 7" xfId="264" xr:uid="{00000000-0005-0000-0000-00009F010000}"/>
    <cellStyle name="Millares 3 7 2" xfId="504" xr:uid="{00000000-0005-0000-0000-0000A0010000}"/>
    <cellStyle name="Millares 3 8" xfId="271" xr:uid="{00000000-0005-0000-0000-0000A1010000}"/>
    <cellStyle name="Millares 3 8 2" xfId="511" xr:uid="{00000000-0005-0000-0000-0000A2010000}"/>
    <cellStyle name="Millares 3 9" xfId="276" xr:uid="{00000000-0005-0000-0000-0000A3010000}"/>
    <cellStyle name="Millares 3 9 2" xfId="516" xr:uid="{00000000-0005-0000-0000-0000A4010000}"/>
    <cellStyle name="Millares 4" xfId="49" xr:uid="{00000000-0005-0000-0000-0000A5010000}"/>
    <cellStyle name="Millares 4 2" xfId="104" xr:uid="{00000000-0005-0000-0000-0000A6010000}"/>
    <cellStyle name="Millares 4 3" xfId="128" xr:uid="{00000000-0005-0000-0000-0000A7010000}"/>
    <cellStyle name="Millares 4 3 2" xfId="488" xr:uid="{00000000-0005-0000-0000-0000A8010000}"/>
    <cellStyle name="Millares 4 4" xfId="479" xr:uid="{00000000-0005-0000-0000-0000A9010000}"/>
    <cellStyle name="Millares 5" xfId="129" xr:uid="{00000000-0005-0000-0000-0000AA010000}"/>
    <cellStyle name="Millares 5 2" xfId="489" xr:uid="{00000000-0005-0000-0000-0000AB010000}"/>
    <cellStyle name="Millares 6" xfId="50" xr:uid="{00000000-0005-0000-0000-0000AC010000}"/>
    <cellStyle name="Millares 6 2" xfId="480" xr:uid="{00000000-0005-0000-0000-0000AD010000}"/>
    <cellStyle name="Millares 7" xfId="51" xr:uid="{00000000-0005-0000-0000-0000AE010000}"/>
    <cellStyle name="Millares 7 2" xfId="481" xr:uid="{00000000-0005-0000-0000-0000AF010000}"/>
    <cellStyle name="Millares 8" xfId="52" xr:uid="{00000000-0005-0000-0000-0000B0010000}"/>
    <cellStyle name="Millares 8 2" xfId="130" xr:uid="{00000000-0005-0000-0000-0000B1010000}"/>
    <cellStyle name="Millares 8 2 2" xfId="490" xr:uid="{00000000-0005-0000-0000-0000B2010000}"/>
    <cellStyle name="Millares 8 3" xfId="482" xr:uid="{00000000-0005-0000-0000-0000B3010000}"/>
    <cellStyle name="Millares 9" xfId="131" xr:uid="{00000000-0005-0000-0000-0000B4010000}"/>
    <cellStyle name="Millares 9 2" xfId="491" xr:uid="{00000000-0005-0000-0000-0000B5010000}"/>
    <cellStyle name="Millares_EDOSFinancieros Dictaminados 05" xfId="248" xr:uid="{00000000-0005-0000-0000-0000B6010000}"/>
    <cellStyle name="Moneda 2" xfId="14" xr:uid="{00000000-0005-0000-0000-0000B7010000}"/>
    <cellStyle name="Moneda 2 10" xfId="308" xr:uid="{00000000-0005-0000-0000-0000B8010000}"/>
    <cellStyle name="Moneda 2 10 2" xfId="548" xr:uid="{00000000-0005-0000-0000-0000B9010000}"/>
    <cellStyle name="Moneda 2 11" xfId="314" xr:uid="{00000000-0005-0000-0000-0000BA010000}"/>
    <cellStyle name="Moneda 2 11 2" xfId="554" xr:uid="{00000000-0005-0000-0000-0000BB010000}"/>
    <cellStyle name="Moneda 2 12" xfId="319" xr:uid="{00000000-0005-0000-0000-0000BC010000}"/>
    <cellStyle name="Moneda 2 12 2" xfId="559" xr:uid="{00000000-0005-0000-0000-0000BD010000}"/>
    <cellStyle name="Moneda 2 13" xfId="324" xr:uid="{00000000-0005-0000-0000-0000BE010000}"/>
    <cellStyle name="Moneda 2 13 2" xfId="564" xr:uid="{00000000-0005-0000-0000-0000BF010000}"/>
    <cellStyle name="Moneda 2 14" xfId="334" xr:uid="{00000000-0005-0000-0000-0000C0010000}"/>
    <cellStyle name="Moneda 2 14 2" xfId="569" xr:uid="{00000000-0005-0000-0000-0000C1010000}"/>
    <cellStyle name="Moneda 2 15" xfId="339" xr:uid="{00000000-0005-0000-0000-0000C2010000}"/>
    <cellStyle name="Moneda 2 15 2" xfId="574" xr:uid="{00000000-0005-0000-0000-0000C3010000}"/>
    <cellStyle name="Moneda 2 16" xfId="344" xr:uid="{00000000-0005-0000-0000-0000C4010000}"/>
    <cellStyle name="Moneda 2 16 2" xfId="579" xr:uid="{00000000-0005-0000-0000-0000C5010000}"/>
    <cellStyle name="Moneda 2 17" xfId="350" xr:uid="{00000000-0005-0000-0000-0000C6010000}"/>
    <cellStyle name="Moneda 2 17 2" xfId="585" xr:uid="{00000000-0005-0000-0000-0000C7010000}"/>
    <cellStyle name="Moneda 2 18" xfId="356" xr:uid="{00000000-0005-0000-0000-0000C8010000}"/>
    <cellStyle name="Moneda 2 18 2" xfId="591" xr:uid="{00000000-0005-0000-0000-0000C9010000}"/>
    <cellStyle name="Moneda 2 19" xfId="361" xr:uid="{00000000-0005-0000-0000-0000CA010000}"/>
    <cellStyle name="Moneda 2 19 2" xfId="596" xr:uid="{00000000-0005-0000-0000-0000CB010000}"/>
    <cellStyle name="Moneda 2 2" xfId="265" xr:uid="{00000000-0005-0000-0000-0000CC010000}"/>
    <cellStyle name="Moneda 2 2 2" xfId="505" xr:uid="{00000000-0005-0000-0000-0000CD010000}"/>
    <cellStyle name="Moneda 2 20" xfId="367" xr:uid="{00000000-0005-0000-0000-0000CE010000}"/>
    <cellStyle name="Moneda 2 20 2" xfId="602" xr:uid="{00000000-0005-0000-0000-0000CF010000}"/>
    <cellStyle name="Moneda 2 21" xfId="374" xr:uid="{00000000-0005-0000-0000-0000D0010000}"/>
    <cellStyle name="Moneda 2 21 2" xfId="609" xr:uid="{00000000-0005-0000-0000-0000D1010000}"/>
    <cellStyle name="Moneda 2 22" xfId="380" xr:uid="{00000000-0005-0000-0000-0000D2010000}"/>
    <cellStyle name="Moneda 2 22 2" xfId="615" xr:uid="{00000000-0005-0000-0000-0000D3010000}"/>
    <cellStyle name="Moneda 2 23" xfId="389" xr:uid="{00000000-0005-0000-0000-0000D4010000}"/>
    <cellStyle name="Moneda 2 23 2" xfId="624" xr:uid="{00000000-0005-0000-0000-0000D5010000}"/>
    <cellStyle name="Moneda 2 24" xfId="395" xr:uid="{00000000-0005-0000-0000-0000D6010000}"/>
    <cellStyle name="Moneda 2 24 2" xfId="630" xr:uid="{00000000-0005-0000-0000-0000D7010000}"/>
    <cellStyle name="Moneda 2 25" xfId="400" xr:uid="{00000000-0005-0000-0000-0000D8010000}"/>
    <cellStyle name="Moneda 2 25 2" xfId="635" xr:uid="{00000000-0005-0000-0000-0000D9010000}"/>
    <cellStyle name="Moneda 2 26" xfId="406" xr:uid="{00000000-0005-0000-0000-0000DA010000}"/>
    <cellStyle name="Moneda 2 26 2" xfId="641" xr:uid="{00000000-0005-0000-0000-0000DB010000}"/>
    <cellStyle name="Moneda 2 27" xfId="412" xr:uid="{00000000-0005-0000-0000-0000DC010000}"/>
    <cellStyle name="Moneda 2 27 2" xfId="647" xr:uid="{00000000-0005-0000-0000-0000DD010000}"/>
    <cellStyle name="Moneda 2 28" xfId="418" xr:uid="{00000000-0005-0000-0000-0000DE010000}"/>
    <cellStyle name="Moneda 2 28 2" xfId="653" xr:uid="{00000000-0005-0000-0000-0000DF010000}"/>
    <cellStyle name="Moneda 2 29" xfId="424" xr:uid="{00000000-0005-0000-0000-0000E0010000}"/>
    <cellStyle name="Moneda 2 29 2" xfId="659" xr:uid="{00000000-0005-0000-0000-0000E1010000}"/>
    <cellStyle name="Moneda 2 3" xfId="272" xr:uid="{00000000-0005-0000-0000-0000E2010000}"/>
    <cellStyle name="Moneda 2 3 2" xfId="512" xr:uid="{00000000-0005-0000-0000-0000E3010000}"/>
    <cellStyle name="Moneda 2 30" xfId="429" xr:uid="{00000000-0005-0000-0000-0000E4010000}"/>
    <cellStyle name="Moneda 2 30 2" xfId="664" xr:uid="{00000000-0005-0000-0000-0000E5010000}"/>
    <cellStyle name="Moneda 2 31" xfId="436" xr:uid="{00000000-0005-0000-0000-0000E6010000}"/>
    <cellStyle name="Moneda 2 31 2" xfId="671" xr:uid="{00000000-0005-0000-0000-0000E7010000}"/>
    <cellStyle name="Moneda 2 32" xfId="442" xr:uid="{00000000-0005-0000-0000-0000E8010000}"/>
    <cellStyle name="Moneda 2 32 2" xfId="677" xr:uid="{00000000-0005-0000-0000-0000E9010000}"/>
    <cellStyle name="Moneda 2 33" xfId="448" xr:uid="{00000000-0005-0000-0000-0000EA010000}"/>
    <cellStyle name="Moneda 2 34" xfId="683" xr:uid="{00000000-0005-0000-0000-0000EB010000}"/>
    <cellStyle name="Moneda 2 35" xfId="689" xr:uid="{00000000-0005-0000-0000-0000EC010000}"/>
    <cellStyle name="Moneda 2 36" xfId="694" xr:uid="{00000000-0005-0000-0000-0000ED010000}"/>
    <cellStyle name="Moneda 2 37" xfId="702" xr:uid="{00000000-0005-0000-0000-0000EE010000}"/>
    <cellStyle name="Moneda 2 38" xfId="707" xr:uid="{00000000-0005-0000-0000-0000EF010000}"/>
    <cellStyle name="Moneda 2 39" xfId="714" xr:uid="{00000000-0005-0000-0000-0000F0010000}"/>
    <cellStyle name="Moneda 2 4" xfId="277" xr:uid="{00000000-0005-0000-0000-0000F1010000}"/>
    <cellStyle name="Moneda 2 4 2" xfId="517" xr:uid="{00000000-0005-0000-0000-0000F2010000}"/>
    <cellStyle name="Moneda 2 5" xfId="282" xr:uid="{00000000-0005-0000-0000-0000F3010000}"/>
    <cellStyle name="Moneda 2 5 2" xfId="522" xr:uid="{00000000-0005-0000-0000-0000F4010000}"/>
    <cellStyle name="Moneda 2 6" xfId="287" xr:uid="{00000000-0005-0000-0000-0000F5010000}"/>
    <cellStyle name="Moneda 2 6 2" xfId="527" xr:uid="{00000000-0005-0000-0000-0000F6010000}"/>
    <cellStyle name="Moneda 2 7" xfId="292" xr:uid="{00000000-0005-0000-0000-0000F7010000}"/>
    <cellStyle name="Moneda 2 7 2" xfId="532" xr:uid="{00000000-0005-0000-0000-0000F8010000}"/>
    <cellStyle name="Moneda 2 8" xfId="297" xr:uid="{00000000-0005-0000-0000-0000F9010000}"/>
    <cellStyle name="Moneda 2 8 2" xfId="537" xr:uid="{00000000-0005-0000-0000-0000FA010000}"/>
    <cellStyle name="Moneda 2 9" xfId="302" xr:uid="{00000000-0005-0000-0000-0000FB010000}"/>
    <cellStyle name="Moneda 2 9 2" xfId="542" xr:uid="{00000000-0005-0000-0000-0000FC010000}"/>
    <cellStyle name="Normal" xfId="0" builtinId="0"/>
    <cellStyle name="Normal 10" xfId="132" xr:uid="{00000000-0005-0000-0000-0000FE010000}"/>
    <cellStyle name="Normal 10 2" xfId="53" xr:uid="{00000000-0005-0000-0000-0000FF010000}"/>
    <cellStyle name="Normal 10 3" xfId="54" xr:uid="{00000000-0005-0000-0000-000000020000}"/>
    <cellStyle name="Normal 10 4" xfId="55" xr:uid="{00000000-0005-0000-0000-000001020000}"/>
    <cellStyle name="Normal 10 5" xfId="56" xr:uid="{00000000-0005-0000-0000-000002020000}"/>
    <cellStyle name="Normal 11" xfId="133" xr:uid="{00000000-0005-0000-0000-000003020000}"/>
    <cellStyle name="Normal 12" xfId="57" xr:uid="{00000000-0005-0000-0000-000004020000}"/>
    <cellStyle name="Normal 12 2" xfId="134" xr:uid="{00000000-0005-0000-0000-000005020000}"/>
    <cellStyle name="Normal 13" xfId="135" xr:uid="{00000000-0005-0000-0000-000006020000}"/>
    <cellStyle name="Normal 14" xfId="58" xr:uid="{00000000-0005-0000-0000-000007020000}"/>
    <cellStyle name="Normal 15" xfId="252" xr:uid="{00000000-0005-0000-0000-000008020000}"/>
    <cellStyle name="Normal 15 2" xfId="493" xr:uid="{00000000-0005-0000-0000-000009020000}"/>
    <cellStyle name="Normal 16" xfId="449" xr:uid="{00000000-0005-0000-0000-00000A020000}"/>
    <cellStyle name="Normal 2" xfId="3" xr:uid="{00000000-0005-0000-0000-00000B020000}"/>
    <cellStyle name="Normal 2 10" xfId="59" xr:uid="{00000000-0005-0000-0000-00000C020000}"/>
    <cellStyle name="Normal 2 10 2" xfId="136" xr:uid="{00000000-0005-0000-0000-00000D020000}"/>
    <cellStyle name="Normal 2 10 3" xfId="137" xr:uid="{00000000-0005-0000-0000-00000E020000}"/>
    <cellStyle name="Normal 2 11" xfId="60" xr:uid="{00000000-0005-0000-0000-00000F020000}"/>
    <cellStyle name="Normal 2 11 2" xfId="138" xr:uid="{00000000-0005-0000-0000-000010020000}"/>
    <cellStyle name="Normal 2 11 3" xfId="139" xr:uid="{00000000-0005-0000-0000-000011020000}"/>
    <cellStyle name="Normal 2 12" xfId="61" xr:uid="{00000000-0005-0000-0000-000012020000}"/>
    <cellStyle name="Normal 2 12 2" xfId="140" xr:uid="{00000000-0005-0000-0000-000013020000}"/>
    <cellStyle name="Normal 2 12 3" xfId="141" xr:uid="{00000000-0005-0000-0000-000014020000}"/>
    <cellStyle name="Normal 2 13" xfId="62" xr:uid="{00000000-0005-0000-0000-000015020000}"/>
    <cellStyle name="Normal 2 13 2" xfId="142" xr:uid="{00000000-0005-0000-0000-000016020000}"/>
    <cellStyle name="Normal 2 13 3" xfId="143" xr:uid="{00000000-0005-0000-0000-000017020000}"/>
    <cellStyle name="Normal 2 14" xfId="63" xr:uid="{00000000-0005-0000-0000-000018020000}"/>
    <cellStyle name="Normal 2 14 2" xfId="144" xr:uid="{00000000-0005-0000-0000-000019020000}"/>
    <cellStyle name="Normal 2 14 3" xfId="145" xr:uid="{00000000-0005-0000-0000-00001A020000}"/>
    <cellStyle name="Normal 2 15" xfId="64" xr:uid="{00000000-0005-0000-0000-00001B020000}"/>
    <cellStyle name="Normal 2 15 2" xfId="146" xr:uid="{00000000-0005-0000-0000-00001C020000}"/>
    <cellStyle name="Normal 2 15 3" xfId="147" xr:uid="{00000000-0005-0000-0000-00001D020000}"/>
    <cellStyle name="Normal 2 16" xfId="65" xr:uid="{00000000-0005-0000-0000-00001E020000}"/>
    <cellStyle name="Normal 2 16 2" xfId="148" xr:uid="{00000000-0005-0000-0000-00001F020000}"/>
    <cellStyle name="Normal 2 16 3" xfId="149" xr:uid="{00000000-0005-0000-0000-000020020000}"/>
    <cellStyle name="Normal 2 17" xfId="66" xr:uid="{00000000-0005-0000-0000-000021020000}"/>
    <cellStyle name="Normal 2 17 2" xfId="150" xr:uid="{00000000-0005-0000-0000-000022020000}"/>
    <cellStyle name="Normal 2 17 3" xfId="151" xr:uid="{00000000-0005-0000-0000-000023020000}"/>
    <cellStyle name="Normal 2 18" xfId="67" xr:uid="{00000000-0005-0000-0000-000024020000}"/>
    <cellStyle name="Normal 2 18 2" xfId="152" xr:uid="{00000000-0005-0000-0000-000025020000}"/>
    <cellStyle name="Normal 2 19" xfId="114" xr:uid="{00000000-0005-0000-0000-000026020000}"/>
    <cellStyle name="Normal 2 2" xfId="6" xr:uid="{00000000-0005-0000-0000-000027020000}"/>
    <cellStyle name="Normal 2 2 10" xfId="154" xr:uid="{00000000-0005-0000-0000-000028020000}"/>
    <cellStyle name="Normal 2 2 11" xfId="155" xr:uid="{00000000-0005-0000-0000-000029020000}"/>
    <cellStyle name="Normal 2 2 12" xfId="156" xr:uid="{00000000-0005-0000-0000-00002A020000}"/>
    <cellStyle name="Normal 2 2 13" xfId="157" xr:uid="{00000000-0005-0000-0000-00002B020000}"/>
    <cellStyle name="Normal 2 2 14" xfId="158" xr:uid="{00000000-0005-0000-0000-00002C020000}"/>
    <cellStyle name="Normal 2 2 15" xfId="159" xr:uid="{00000000-0005-0000-0000-00002D020000}"/>
    <cellStyle name="Normal 2 2 16" xfId="160" xr:uid="{00000000-0005-0000-0000-00002E020000}"/>
    <cellStyle name="Normal 2 2 17" xfId="161" xr:uid="{00000000-0005-0000-0000-00002F020000}"/>
    <cellStyle name="Normal 2 2 18" xfId="162" xr:uid="{00000000-0005-0000-0000-000030020000}"/>
    <cellStyle name="Normal 2 2 19" xfId="163" xr:uid="{00000000-0005-0000-0000-000031020000}"/>
    <cellStyle name="Normal 2 2 2" xfId="164" xr:uid="{00000000-0005-0000-0000-000032020000}"/>
    <cellStyle name="Normal 2 2 2 2" xfId="165" xr:uid="{00000000-0005-0000-0000-000033020000}"/>
    <cellStyle name="Normal 2 2 2 3" xfId="166" xr:uid="{00000000-0005-0000-0000-000034020000}"/>
    <cellStyle name="Normal 2 2 2 4" xfId="167" xr:uid="{00000000-0005-0000-0000-000035020000}"/>
    <cellStyle name="Normal 2 2 2 5" xfId="168" xr:uid="{00000000-0005-0000-0000-000036020000}"/>
    <cellStyle name="Normal 2 2 2 6" xfId="169" xr:uid="{00000000-0005-0000-0000-000037020000}"/>
    <cellStyle name="Normal 2 2 2 7" xfId="170" xr:uid="{00000000-0005-0000-0000-000038020000}"/>
    <cellStyle name="Normal 2 2 20" xfId="171" xr:uid="{00000000-0005-0000-0000-000039020000}"/>
    <cellStyle name="Normal 2 2 21" xfId="172" xr:uid="{00000000-0005-0000-0000-00003A020000}"/>
    <cellStyle name="Normal 2 2 22" xfId="173" xr:uid="{00000000-0005-0000-0000-00003B020000}"/>
    <cellStyle name="Normal 2 2 23" xfId="153" xr:uid="{00000000-0005-0000-0000-00003C020000}"/>
    <cellStyle name="Normal 2 2 3" xfId="174" xr:uid="{00000000-0005-0000-0000-00003D020000}"/>
    <cellStyle name="Normal 2 2 4" xfId="175" xr:uid="{00000000-0005-0000-0000-00003E020000}"/>
    <cellStyle name="Normal 2 2 5" xfId="176" xr:uid="{00000000-0005-0000-0000-00003F020000}"/>
    <cellStyle name="Normal 2 2 6" xfId="177" xr:uid="{00000000-0005-0000-0000-000040020000}"/>
    <cellStyle name="Normal 2 2 7" xfId="178" xr:uid="{00000000-0005-0000-0000-000041020000}"/>
    <cellStyle name="Normal 2 2 8" xfId="179" xr:uid="{00000000-0005-0000-0000-000042020000}"/>
    <cellStyle name="Normal 2 2 9" xfId="180" xr:uid="{00000000-0005-0000-0000-000043020000}"/>
    <cellStyle name="Normal 2 20" xfId="181" xr:uid="{00000000-0005-0000-0000-000044020000}"/>
    <cellStyle name="Normal 2 21" xfId="182" xr:uid="{00000000-0005-0000-0000-000045020000}"/>
    <cellStyle name="Normal 2 22" xfId="183" xr:uid="{00000000-0005-0000-0000-000046020000}"/>
    <cellStyle name="Normal 2 23" xfId="184" xr:uid="{00000000-0005-0000-0000-000047020000}"/>
    <cellStyle name="Normal 2 24" xfId="185" xr:uid="{00000000-0005-0000-0000-000048020000}"/>
    <cellStyle name="Normal 2 25" xfId="186" xr:uid="{00000000-0005-0000-0000-000049020000}"/>
    <cellStyle name="Normal 2 26" xfId="187" xr:uid="{00000000-0005-0000-0000-00004A020000}"/>
    <cellStyle name="Normal 2 27" xfId="188" xr:uid="{00000000-0005-0000-0000-00004B020000}"/>
    <cellStyle name="Normal 2 28" xfId="189" xr:uid="{00000000-0005-0000-0000-00004C020000}"/>
    <cellStyle name="Normal 2 29" xfId="190" xr:uid="{00000000-0005-0000-0000-00004D020000}"/>
    <cellStyle name="Normal 2 3" xfId="68" xr:uid="{00000000-0005-0000-0000-00004E020000}"/>
    <cellStyle name="Normal 2 3 2" xfId="192" xr:uid="{00000000-0005-0000-0000-00004F020000}"/>
    <cellStyle name="Normal 2 3 3" xfId="193" xr:uid="{00000000-0005-0000-0000-000050020000}"/>
    <cellStyle name="Normal 2 3 4" xfId="194" xr:uid="{00000000-0005-0000-0000-000051020000}"/>
    <cellStyle name="Normal 2 3 5" xfId="195" xr:uid="{00000000-0005-0000-0000-000052020000}"/>
    <cellStyle name="Normal 2 3 6" xfId="196" xr:uid="{00000000-0005-0000-0000-000053020000}"/>
    <cellStyle name="Normal 2 3 7" xfId="197" xr:uid="{00000000-0005-0000-0000-000054020000}"/>
    <cellStyle name="Normal 2 3 8" xfId="191" xr:uid="{00000000-0005-0000-0000-000055020000}"/>
    <cellStyle name="Normal 2 3 9" xfId="326" xr:uid="{00000000-0005-0000-0000-000056020000}"/>
    <cellStyle name="Normal 2 30" xfId="198" xr:uid="{00000000-0005-0000-0000-000057020000}"/>
    <cellStyle name="Normal 2 4" xfId="69" xr:uid="{00000000-0005-0000-0000-000058020000}"/>
    <cellStyle name="Normal 2 4 2" xfId="199" xr:uid="{00000000-0005-0000-0000-000059020000}"/>
    <cellStyle name="Normal 2 4 3" xfId="200" xr:uid="{00000000-0005-0000-0000-00005A020000}"/>
    <cellStyle name="Normal 2 5" xfId="70" xr:uid="{00000000-0005-0000-0000-00005B020000}"/>
    <cellStyle name="Normal 2 5 2" xfId="201" xr:uid="{00000000-0005-0000-0000-00005C020000}"/>
    <cellStyle name="Normal 2 5 3" xfId="202" xr:uid="{00000000-0005-0000-0000-00005D020000}"/>
    <cellStyle name="Normal 2 6" xfId="71" xr:uid="{00000000-0005-0000-0000-00005E020000}"/>
    <cellStyle name="Normal 2 6 2" xfId="203" xr:uid="{00000000-0005-0000-0000-00005F020000}"/>
    <cellStyle name="Normal 2 6 3" xfId="204" xr:uid="{00000000-0005-0000-0000-000060020000}"/>
    <cellStyle name="Normal 2 7" xfId="72" xr:uid="{00000000-0005-0000-0000-000061020000}"/>
    <cellStyle name="Normal 2 7 2" xfId="205" xr:uid="{00000000-0005-0000-0000-000062020000}"/>
    <cellStyle name="Normal 2 7 3" xfId="206" xr:uid="{00000000-0005-0000-0000-000063020000}"/>
    <cellStyle name="Normal 2 8" xfId="73" xr:uid="{00000000-0005-0000-0000-000064020000}"/>
    <cellStyle name="Normal 2 8 2" xfId="207" xr:uid="{00000000-0005-0000-0000-000065020000}"/>
    <cellStyle name="Normal 2 8 3" xfId="208" xr:uid="{00000000-0005-0000-0000-000066020000}"/>
    <cellStyle name="Normal 2 82" xfId="209" xr:uid="{00000000-0005-0000-0000-000067020000}"/>
    <cellStyle name="Normal 2 83" xfId="210" xr:uid="{00000000-0005-0000-0000-000068020000}"/>
    <cellStyle name="Normal 2 86" xfId="211" xr:uid="{00000000-0005-0000-0000-000069020000}"/>
    <cellStyle name="Normal 2 9" xfId="74" xr:uid="{00000000-0005-0000-0000-00006A020000}"/>
    <cellStyle name="Normal 2 9 2" xfId="212" xr:uid="{00000000-0005-0000-0000-00006B020000}"/>
    <cellStyle name="Normal 2 9 3" xfId="213" xr:uid="{00000000-0005-0000-0000-00006C020000}"/>
    <cellStyle name="Normal 3" xfId="7" xr:uid="{00000000-0005-0000-0000-00006D020000}"/>
    <cellStyle name="Normal 3 10" xfId="325" xr:uid="{00000000-0005-0000-0000-00006E020000}"/>
    <cellStyle name="Normal 3 11" xfId="451" xr:uid="{00000000-0005-0000-0000-00006F020000}"/>
    <cellStyle name="Normal 3 2" xfId="76" xr:uid="{00000000-0005-0000-0000-000070020000}"/>
    <cellStyle name="Normal 3 2 2" xfId="329" xr:uid="{00000000-0005-0000-0000-000071020000}"/>
    <cellStyle name="Normal 3 2 3" xfId="327" xr:uid="{00000000-0005-0000-0000-000072020000}"/>
    <cellStyle name="Normal 3 3" xfId="77" xr:uid="{00000000-0005-0000-0000-000073020000}"/>
    <cellStyle name="Normal 3 3 2" xfId="328" xr:uid="{00000000-0005-0000-0000-000074020000}"/>
    <cellStyle name="Normal 3 4" xfId="78" xr:uid="{00000000-0005-0000-0000-000075020000}"/>
    <cellStyle name="Normal 3 5" xfId="79" xr:uid="{00000000-0005-0000-0000-000076020000}"/>
    <cellStyle name="Normal 3 6" xfId="80" xr:uid="{00000000-0005-0000-0000-000077020000}"/>
    <cellStyle name="Normal 3 7" xfId="81" xr:uid="{00000000-0005-0000-0000-000078020000}"/>
    <cellStyle name="Normal 3 8" xfId="82" xr:uid="{00000000-0005-0000-0000-000079020000}"/>
    <cellStyle name="Normal 3 9" xfId="75" xr:uid="{00000000-0005-0000-0000-00007A020000}"/>
    <cellStyle name="Normal 4" xfId="15" xr:uid="{00000000-0005-0000-0000-00007B020000}"/>
    <cellStyle name="Normal 4 2" xfId="8" xr:uid="{00000000-0005-0000-0000-00007C020000}"/>
    <cellStyle name="Normal 4 2 2" xfId="117" xr:uid="{00000000-0005-0000-0000-00007D020000}"/>
    <cellStyle name="Normal 4 3" xfId="122" xr:uid="{00000000-0005-0000-0000-00007E020000}"/>
    <cellStyle name="Normal 4 3 2" xfId="247" xr:uid="{00000000-0005-0000-0000-00007F020000}"/>
    <cellStyle name="Normal 4 4" xfId="125" xr:uid="{00000000-0005-0000-0000-000080020000}"/>
    <cellStyle name="Normal 4 5" xfId="83" xr:uid="{00000000-0005-0000-0000-000081020000}"/>
    <cellStyle name="Normal 5" xfId="16" xr:uid="{00000000-0005-0000-0000-000082020000}"/>
    <cellStyle name="Normal 5 10" xfId="214" xr:uid="{00000000-0005-0000-0000-000083020000}"/>
    <cellStyle name="Normal 5 11" xfId="215" xr:uid="{00000000-0005-0000-0000-000084020000}"/>
    <cellStyle name="Normal 5 12" xfId="216" xr:uid="{00000000-0005-0000-0000-000085020000}"/>
    <cellStyle name="Normal 5 13" xfId="217" xr:uid="{00000000-0005-0000-0000-000086020000}"/>
    <cellStyle name="Normal 5 14" xfId="218" xr:uid="{00000000-0005-0000-0000-000087020000}"/>
    <cellStyle name="Normal 5 15" xfId="219" xr:uid="{00000000-0005-0000-0000-000088020000}"/>
    <cellStyle name="Normal 5 16" xfId="220" xr:uid="{00000000-0005-0000-0000-000089020000}"/>
    <cellStyle name="Normal 5 17" xfId="221" xr:uid="{00000000-0005-0000-0000-00008A020000}"/>
    <cellStyle name="Normal 5 2" xfId="17" xr:uid="{00000000-0005-0000-0000-00008B020000}"/>
    <cellStyle name="Normal 5 2 2" xfId="222" xr:uid="{00000000-0005-0000-0000-00008C020000}"/>
    <cellStyle name="Normal 5 3" xfId="84" xr:uid="{00000000-0005-0000-0000-00008D020000}"/>
    <cellStyle name="Normal 5 3 2" xfId="223" xr:uid="{00000000-0005-0000-0000-00008E020000}"/>
    <cellStyle name="Normal 5 4" xfId="85" xr:uid="{00000000-0005-0000-0000-00008F020000}"/>
    <cellStyle name="Normal 5 4 2" xfId="224" xr:uid="{00000000-0005-0000-0000-000090020000}"/>
    <cellStyle name="Normal 5 5" xfId="86" xr:uid="{00000000-0005-0000-0000-000091020000}"/>
    <cellStyle name="Normal 5 5 2" xfId="225" xr:uid="{00000000-0005-0000-0000-000092020000}"/>
    <cellStyle name="Normal 5 6" xfId="118" xr:uid="{00000000-0005-0000-0000-000093020000}"/>
    <cellStyle name="Normal 5 7" xfId="123" xr:uid="{00000000-0005-0000-0000-000094020000}"/>
    <cellStyle name="Normal 5 7 2" xfId="226" xr:uid="{00000000-0005-0000-0000-000095020000}"/>
    <cellStyle name="Normal 5 8" xfId="227" xr:uid="{00000000-0005-0000-0000-000096020000}"/>
    <cellStyle name="Normal 5 9" xfId="228" xr:uid="{00000000-0005-0000-0000-000097020000}"/>
    <cellStyle name="Normal 56" xfId="119" xr:uid="{00000000-0005-0000-0000-000098020000}"/>
    <cellStyle name="Normal 6" xfId="18" xr:uid="{00000000-0005-0000-0000-000099020000}"/>
    <cellStyle name="Normal 6 2" xfId="19" xr:uid="{00000000-0005-0000-0000-00009A020000}"/>
    <cellStyle name="Normal 6 2 2" xfId="454" xr:uid="{00000000-0005-0000-0000-00009B020000}"/>
    <cellStyle name="Normal 6 3" xfId="87" xr:uid="{00000000-0005-0000-0000-00009C020000}"/>
    <cellStyle name="Normal 6 4" xfId="453" xr:uid="{00000000-0005-0000-0000-00009D020000}"/>
    <cellStyle name="Normal 7" xfId="88" xr:uid="{00000000-0005-0000-0000-00009E020000}"/>
    <cellStyle name="Normal 7 10" xfId="230" xr:uid="{00000000-0005-0000-0000-00009F020000}"/>
    <cellStyle name="Normal 7 11" xfId="231" xr:uid="{00000000-0005-0000-0000-0000A0020000}"/>
    <cellStyle name="Normal 7 12" xfId="232" xr:uid="{00000000-0005-0000-0000-0000A1020000}"/>
    <cellStyle name="Normal 7 13" xfId="233" xr:uid="{00000000-0005-0000-0000-0000A2020000}"/>
    <cellStyle name="Normal 7 14" xfId="234" xr:uid="{00000000-0005-0000-0000-0000A3020000}"/>
    <cellStyle name="Normal 7 15" xfId="235" xr:uid="{00000000-0005-0000-0000-0000A4020000}"/>
    <cellStyle name="Normal 7 16" xfId="236" xr:uid="{00000000-0005-0000-0000-0000A5020000}"/>
    <cellStyle name="Normal 7 17" xfId="237" xr:uid="{00000000-0005-0000-0000-0000A6020000}"/>
    <cellStyle name="Normal 7 18" xfId="229" xr:uid="{00000000-0005-0000-0000-0000A7020000}"/>
    <cellStyle name="Normal 7 2" xfId="238" xr:uid="{00000000-0005-0000-0000-0000A8020000}"/>
    <cellStyle name="Normal 7 3" xfId="239" xr:uid="{00000000-0005-0000-0000-0000A9020000}"/>
    <cellStyle name="Normal 7 4" xfId="240" xr:uid="{00000000-0005-0000-0000-0000AA020000}"/>
    <cellStyle name="Normal 7 5" xfId="241" xr:uid="{00000000-0005-0000-0000-0000AB020000}"/>
    <cellStyle name="Normal 7 6" xfId="242" xr:uid="{00000000-0005-0000-0000-0000AC020000}"/>
    <cellStyle name="Normal 7 7" xfId="243" xr:uid="{00000000-0005-0000-0000-0000AD020000}"/>
    <cellStyle name="Normal 7 8" xfId="244" xr:uid="{00000000-0005-0000-0000-0000AE020000}"/>
    <cellStyle name="Normal 7 9" xfId="245" xr:uid="{00000000-0005-0000-0000-0000AF020000}"/>
    <cellStyle name="Normal 8" xfId="89" xr:uid="{00000000-0005-0000-0000-0000B0020000}"/>
    <cellStyle name="Normal 9" xfId="4" xr:uid="{00000000-0005-0000-0000-0000B1020000}"/>
    <cellStyle name="Normal 9 2" xfId="124" xr:uid="{00000000-0005-0000-0000-0000B2020000}"/>
    <cellStyle name="Normal 9 3" xfId="115" xr:uid="{00000000-0005-0000-0000-0000B3020000}"/>
    <cellStyle name="Normal_141008Reportes Cuadros Institucionales-sectorialesADV" xfId="21" xr:uid="{00000000-0005-0000-0000-0000B4020000}"/>
    <cellStyle name="Normal_D Anexos Poderes y autónomos" xfId="249" xr:uid="{00000000-0005-0000-0000-0000B5020000}"/>
    <cellStyle name="Normal_EDOSFinancieros Diciembre 05" xfId="246" xr:uid="{00000000-0005-0000-0000-0000B6020000}"/>
    <cellStyle name="Normal_EDOSFinancieros Dictaminados 05" xfId="250" xr:uid="{00000000-0005-0000-0000-0000B7020000}"/>
    <cellStyle name="Notas 2" xfId="90" xr:uid="{00000000-0005-0000-0000-0000B8020000}"/>
    <cellStyle name="Porcentaje" xfId="20" builtinId="5"/>
    <cellStyle name="Porcentaje 2" xfId="120" xr:uid="{00000000-0005-0000-0000-0000BA020000}"/>
    <cellStyle name="Porcentaje 3" xfId="455" xr:uid="{00000000-0005-0000-0000-0000BB020000}"/>
    <cellStyle name="Porcentual 2" xfId="9" xr:uid="{00000000-0005-0000-0000-0000BC020000}"/>
    <cellStyle name="SAPBEXstdItem" xfId="253" xr:uid="{00000000-0005-0000-0000-0000BD020000}"/>
    <cellStyle name="Total 10" xfId="91" xr:uid="{00000000-0005-0000-0000-0000BE020000}"/>
    <cellStyle name="Total 11" xfId="92" xr:uid="{00000000-0005-0000-0000-0000BF020000}"/>
    <cellStyle name="Total 12" xfId="93" xr:uid="{00000000-0005-0000-0000-0000C0020000}"/>
    <cellStyle name="Total 13" xfId="94" xr:uid="{00000000-0005-0000-0000-0000C1020000}"/>
    <cellStyle name="Total 14" xfId="95" xr:uid="{00000000-0005-0000-0000-0000C2020000}"/>
    <cellStyle name="Total 2" xfId="96" xr:uid="{00000000-0005-0000-0000-0000C3020000}"/>
    <cellStyle name="Total 3" xfId="97" xr:uid="{00000000-0005-0000-0000-0000C4020000}"/>
    <cellStyle name="Total 4" xfId="98" xr:uid="{00000000-0005-0000-0000-0000C5020000}"/>
    <cellStyle name="Total 5" xfId="99" xr:uid="{00000000-0005-0000-0000-0000C6020000}"/>
    <cellStyle name="Total 6" xfId="100" xr:uid="{00000000-0005-0000-0000-0000C7020000}"/>
    <cellStyle name="Total 7" xfId="101" xr:uid="{00000000-0005-0000-0000-0000C8020000}"/>
    <cellStyle name="Total 8" xfId="102" xr:uid="{00000000-0005-0000-0000-0000C9020000}"/>
    <cellStyle name="Total 9" xfId="103" xr:uid="{00000000-0005-0000-0000-0000CA020000}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6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externalLink" Target="externalLinks/externalLink4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0</xdr:rowOff>
    </xdr:from>
    <xdr:to>
      <xdr:col>7</xdr:col>
      <xdr:colOff>657225</xdr:colOff>
      <xdr:row>8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33350"/>
          <a:ext cx="44577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3000375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0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9525</xdr:rowOff>
    </xdr:from>
    <xdr:to>
      <xdr:col>2</xdr:col>
      <xdr:colOff>857250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2400"/>
          <a:ext cx="1981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871607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345757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>
          <a:off x="2476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11" name="10 Conector recto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>
          <a:off x="3486150" y="65151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/>
      </xdr:nvSpPr>
      <xdr:spPr>
        <a:xfrm>
          <a:off x="3228975" y="2838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3409950</xdr:colOff>
      <xdr:row>12</xdr:row>
      <xdr:rowOff>95250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3409950" y="2095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3</xdr:col>
      <xdr:colOff>0</xdr:colOff>
      <xdr:row>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668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19050</xdr:rowOff>
    </xdr:from>
    <xdr:to>
      <xdr:col>2</xdr:col>
      <xdr:colOff>581025</xdr:colOff>
      <xdr:row>9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52450"/>
          <a:ext cx="2038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3</xdr:col>
      <xdr:colOff>914400</xdr:colOff>
      <xdr:row>6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64484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K245"/>
  <sheetViews>
    <sheetView showGridLines="0" zoomScale="130" zoomScaleNormal="130" workbookViewId="0">
      <selection activeCell="A12" sqref="A12"/>
    </sheetView>
  </sheetViews>
  <sheetFormatPr baseColWidth="10" defaultColWidth="8.42578125" defaultRowHeight="12.75" customHeight="1"/>
  <cols>
    <col min="1" max="1" width="5.5703125" style="537" customWidth="1"/>
    <col min="2" max="2" width="8.140625" style="537" customWidth="1"/>
    <col min="3" max="3" width="7.28515625" style="537" customWidth="1"/>
    <col min="4" max="8" width="9.85546875" style="537" customWidth="1"/>
    <col min="9" max="9" width="14.28515625" style="537" customWidth="1"/>
    <col min="10" max="10" width="9.85546875" style="537" customWidth="1"/>
    <col min="11" max="11" width="0.140625" style="537" customWidth="1"/>
    <col min="12" max="16384" width="8.42578125" style="537"/>
  </cols>
  <sheetData>
    <row r="1" spans="1:11" s="523" customFormat="1" ht="8.1" customHeight="1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</row>
    <row r="2" spans="1:11" s="523" customFormat="1" ht="22.5" customHeight="1">
      <c r="A2" s="522"/>
      <c r="B2" s="522"/>
      <c r="C2" s="522"/>
      <c r="D2" s="522"/>
      <c r="E2" s="522"/>
      <c r="F2" s="522"/>
      <c r="G2" s="522"/>
      <c r="H2" s="522"/>
      <c r="I2" s="522"/>
      <c r="J2" s="522"/>
      <c r="K2" s="522"/>
    </row>
    <row r="3" spans="1:11" s="526" customFormat="1" ht="78.75" customHeight="1">
      <c r="A3" s="524"/>
      <c r="B3" s="524"/>
      <c r="C3" s="525"/>
      <c r="D3" s="525"/>
      <c r="E3" s="525"/>
      <c r="F3" s="524"/>
      <c r="G3" s="524"/>
      <c r="H3" s="524"/>
      <c r="I3" s="524"/>
      <c r="J3" s="524"/>
      <c r="K3" s="524"/>
    </row>
    <row r="4" spans="1:11" s="526" customFormat="1" ht="23.25" customHeight="1">
      <c r="A4" s="527"/>
      <c r="B4" s="528"/>
      <c r="C4" s="529"/>
      <c r="D4" s="529"/>
      <c r="E4" s="529"/>
      <c r="F4" s="527"/>
      <c r="G4" s="527"/>
      <c r="H4" s="527"/>
      <c r="I4" s="527"/>
      <c r="J4" s="527"/>
      <c r="K4" s="527"/>
    </row>
    <row r="5" spans="1:11" s="526" customFormat="1" ht="12.75" customHeight="1">
      <c r="A5" s="530" t="s">
        <v>532</v>
      </c>
      <c r="B5" s="527"/>
      <c r="C5" s="528"/>
      <c r="D5" s="528"/>
      <c r="E5" s="528"/>
      <c r="F5" s="527"/>
      <c r="G5" s="527"/>
      <c r="H5" s="527"/>
      <c r="I5" s="527"/>
      <c r="J5" s="527"/>
      <c r="K5" s="527"/>
    </row>
    <row r="6" spans="1:11" s="526" customFormat="1" ht="9.9499999999999993" customHeight="1">
      <c r="A6" s="531" t="s">
        <v>533</v>
      </c>
      <c r="B6" s="527"/>
      <c r="C6" s="528"/>
      <c r="D6" s="528"/>
      <c r="E6" s="528"/>
      <c r="F6" s="527"/>
      <c r="G6" s="527"/>
      <c r="H6" s="527"/>
      <c r="I6" s="527"/>
      <c r="J6" s="527"/>
      <c r="K6" s="527"/>
    </row>
    <row r="7" spans="1:11" s="526" customFormat="1" ht="12.75" customHeight="1">
      <c r="A7" s="527"/>
      <c r="B7" s="527"/>
      <c r="C7" s="528"/>
      <c r="D7" s="528"/>
      <c r="E7" s="528"/>
      <c r="F7" s="527"/>
      <c r="G7" s="527"/>
      <c r="H7" s="527"/>
      <c r="I7" s="527"/>
      <c r="J7" s="527"/>
      <c r="K7" s="527"/>
    </row>
    <row r="8" spans="1:11" s="526" customFormat="1" ht="12.75" customHeight="1">
      <c r="A8" s="527"/>
      <c r="B8" s="527"/>
      <c r="C8" s="528"/>
      <c r="D8" s="528"/>
      <c r="E8" s="528"/>
      <c r="F8" s="527"/>
      <c r="G8" s="527"/>
      <c r="H8" s="527"/>
      <c r="I8" s="527"/>
      <c r="J8" s="527"/>
      <c r="K8" s="527"/>
    </row>
    <row r="9" spans="1:11" s="526" customFormat="1" ht="12.75" customHeight="1">
      <c r="A9" s="532" t="s">
        <v>534</v>
      </c>
      <c r="B9" s="527"/>
      <c r="C9" s="528"/>
      <c r="D9" s="528"/>
      <c r="E9" s="528"/>
      <c r="F9" s="527"/>
      <c r="G9" s="527"/>
      <c r="H9" s="527"/>
      <c r="I9" s="527"/>
      <c r="J9" s="527"/>
      <c r="K9" s="527"/>
    </row>
    <row r="10" spans="1:11" s="526" customFormat="1" ht="12.75" customHeight="1">
      <c r="A10" s="532"/>
      <c r="B10" s="527"/>
      <c r="C10" s="528"/>
      <c r="D10" s="533"/>
      <c r="E10" s="533"/>
      <c r="F10" s="527"/>
      <c r="G10" s="527"/>
      <c r="H10" s="527"/>
      <c r="I10" s="527"/>
      <c r="J10" s="527"/>
      <c r="K10" s="527"/>
    </row>
    <row r="11" spans="1:11" s="526" customFormat="1" ht="12.75" customHeight="1">
      <c r="A11" s="534" t="s">
        <v>1519</v>
      </c>
      <c r="B11" s="527"/>
      <c r="C11" s="527"/>
      <c r="D11" s="527"/>
      <c r="E11" s="527"/>
      <c r="F11" s="528"/>
      <c r="G11" s="527"/>
      <c r="H11" s="527"/>
      <c r="I11" s="527"/>
      <c r="J11" s="527"/>
      <c r="K11" s="527"/>
    </row>
    <row r="12" spans="1:11" s="526" customFormat="1" ht="12.75" customHeight="1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27"/>
    </row>
    <row r="13" spans="1:11" s="526" customFormat="1" ht="12.75" customHeight="1">
      <c r="A13" s="527"/>
      <c r="B13" s="527"/>
      <c r="C13" s="528"/>
      <c r="D13" s="528"/>
      <c r="E13" s="528"/>
      <c r="F13" s="527"/>
      <c r="G13" s="527"/>
      <c r="H13" s="527"/>
      <c r="I13" s="527"/>
      <c r="J13" s="527"/>
      <c r="K13" s="527"/>
    </row>
    <row r="14" spans="1:11" s="526" customFormat="1" ht="12.75" customHeight="1">
      <c r="A14" s="527"/>
      <c r="B14" s="527"/>
      <c r="C14" s="527"/>
      <c r="D14" s="527"/>
      <c r="E14" s="527"/>
      <c r="F14" s="528"/>
      <c r="G14" s="527"/>
      <c r="H14" s="527"/>
      <c r="I14" s="527"/>
      <c r="J14" s="527"/>
      <c r="K14" s="527"/>
    </row>
    <row r="15" spans="1:11" s="526" customFormat="1" ht="12.75" customHeight="1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</row>
    <row r="16" spans="1:11" s="526" customFormat="1" ht="12.75" customHeight="1">
      <c r="A16" s="527"/>
      <c r="B16" s="527"/>
      <c r="C16" s="527"/>
      <c r="D16" s="527"/>
      <c r="E16" s="527"/>
      <c r="F16" s="528"/>
      <c r="G16" s="527"/>
      <c r="H16" s="527"/>
      <c r="I16" s="527"/>
      <c r="J16" s="527"/>
      <c r="K16" s="527"/>
    </row>
    <row r="17" spans="1:11" s="526" customFormat="1" ht="12.75" customHeight="1">
      <c r="A17" s="527"/>
      <c r="B17" s="527"/>
      <c r="C17" s="528"/>
      <c r="D17" s="528"/>
      <c r="E17" s="528"/>
      <c r="F17" s="527"/>
      <c r="G17" s="527"/>
      <c r="H17" s="527"/>
      <c r="I17" s="527"/>
      <c r="J17" s="527"/>
      <c r="K17" s="527"/>
    </row>
    <row r="18" spans="1:11" s="526" customFormat="1" ht="12.75" customHeight="1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27"/>
    </row>
    <row r="19" spans="1:11" s="526" customFormat="1" ht="12.75" customHeight="1">
      <c r="A19" s="527"/>
      <c r="B19" s="527"/>
      <c r="C19" s="527"/>
      <c r="D19" s="527"/>
      <c r="E19" s="527"/>
      <c r="F19" s="527"/>
      <c r="G19" s="527"/>
      <c r="H19" s="527"/>
      <c r="I19" s="527"/>
      <c r="J19" s="527"/>
      <c r="K19" s="527"/>
    </row>
    <row r="20" spans="1:11" s="526" customFormat="1" ht="12.75" customHeight="1">
      <c r="A20" s="527"/>
      <c r="B20" s="527"/>
      <c r="C20" s="528"/>
      <c r="D20" s="528"/>
      <c r="E20" s="528"/>
      <c r="F20" s="527"/>
      <c r="G20" s="527"/>
      <c r="H20" s="527"/>
      <c r="I20" s="527"/>
      <c r="J20" s="527"/>
      <c r="K20" s="527"/>
    </row>
    <row r="21" spans="1:11" s="526" customFormat="1" ht="12.75" customHeight="1">
      <c r="A21" s="527"/>
      <c r="B21" s="527"/>
      <c r="C21" s="527"/>
      <c r="D21" s="527"/>
      <c r="E21" s="527"/>
      <c r="F21" s="528"/>
      <c r="G21" s="527"/>
      <c r="H21" s="527"/>
      <c r="I21" s="527"/>
      <c r="J21" s="527"/>
      <c r="K21" s="527"/>
    </row>
    <row r="22" spans="1:11" s="526" customFormat="1" ht="12.75" customHeight="1">
      <c r="A22" s="527"/>
      <c r="B22" s="527"/>
      <c r="C22" s="527"/>
      <c r="D22" s="527"/>
      <c r="E22" s="527"/>
      <c r="F22" s="527"/>
      <c r="G22" s="527"/>
      <c r="H22" s="527"/>
      <c r="I22" s="527"/>
      <c r="J22" s="527"/>
      <c r="K22" s="527"/>
    </row>
    <row r="23" spans="1:11" s="526" customFormat="1" ht="12.75" customHeight="1">
      <c r="A23" s="527"/>
      <c r="B23" s="527"/>
      <c r="C23" s="528"/>
      <c r="D23" s="528"/>
      <c r="E23" s="528"/>
      <c r="F23" s="527"/>
      <c r="G23" s="527"/>
      <c r="H23" s="527"/>
      <c r="I23" s="527"/>
      <c r="J23" s="527"/>
      <c r="K23" s="527"/>
    </row>
    <row r="24" spans="1:11" s="526" customFormat="1" ht="12.75" customHeight="1">
      <c r="A24" s="527"/>
      <c r="B24" s="527"/>
      <c r="C24" s="528"/>
      <c r="D24" s="528"/>
      <c r="E24" s="528"/>
      <c r="F24" s="528"/>
      <c r="G24" s="527"/>
      <c r="H24" s="527"/>
      <c r="I24" s="527"/>
      <c r="J24" s="527"/>
      <c r="K24" s="527"/>
    </row>
    <row r="25" spans="1:11" s="526" customFormat="1" ht="12.75" customHeight="1">
      <c r="A25" s="527"/>
      <c r="B25" s="528"/>
      <c r="C25" s="529"/>
      <c r="D25" s="529"/>
      <c r="E25" s="529"/>
      <c r="F25" s="527"/>
      <c r="G25" s="527"/>
      <c r="H25" s="527"/>
      <c r="I25" s="527"/>
      <c r="J25" s="527"/>
      <c r="K25" s="527"/>
    </row>
    <row r="26" spans="1:11" s="526" customFormat="1" ht="12.75" customHeight="1">
      <c r="A26" s="527"/>
      <c r="B26" s="527"/>
      <c r="C26" s="527"/>
      <c r="D26" s="527"/>
      <c r="E26" s="527"/>
      <c r="F26" s="527"/>
      <c r="G26" s="527"/>
      <c r="H26" s="527"/>
      <c r="I26" s="527"/>
      <c r="J26" s="527"/>
      <c r="K26" s="527"/>
    </row>
    <row r="27" spans="1:11" s="526" customFormat="1" ht="12.75" customHeight="1">
      <c r="A27" s="527"/>
      <c r="B27" s="527"/>
      <c r="C27" s="527"/>
      <c r="D27" s="527"/>
      <c r="E27" s="527"/>
      <c r="F27" s="527"/>
      <c r="G27" s="527"/>
      <c r="H27" s="527"/>
      <c r="I27" s="527"/>
      <c r="J27" s="527"/>
      <c r="K27" s="527"/>
    </row>
    <row r="28" spans="1:11" s="526" customFormat="1" ht="12.75" customHeight="1">
      <c r="A28" s="527"/>
      <c r="B28" s="528"/>
      <c r="C28" s="529"/>
      <c r="D28" s="529"/>
      <c r="E28" s="529"/>
      <c r="F28" s="527"/>
      <c r="G28" s="527"/>
      <c r="H28" s="527"/>
      <c r="I28" s="527"/>
      <c r="J28" s="527"/>
      <c r="K28" s="527"/>
    </row>
    <row r="29" spans="1:11" s="526" customFormat="1" ht="12.75" customHeight="1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</row>
    <row r="30" spans="1:11" s="526" customFormat="1" ht="12.75" customHeight="1">
      <c r="A30" s="527"/>
      <c r="B30" s="527"/>
      <c r="C30" s="527"/>
      <c r="D30" s="527"/>
      <c r="E30" s="527"/>
      <c r="F30" s="527"/>
      <c r="G30" s="527"/>
      <c r="H30" s="527"/>
      <c r="I30" s="527"/>
      <c r="J30" s="527"/>
      <c r="K30" s="527"/>
    </row>
    <row r="31" spans="1:11" s="526" customFormat="1" ht="12.75" customHeight="1">
      <c r="A31" s="527"/>
      <c r="B31" s="528"/>
      <c r="C31" s="529"/>
      <c r="D31" s="529"/>
      <c r="E31" s="529"/>
      <c r="F31" s="527"/>
      <c r="G31" s="527"/>
      <c r="H31" s="527"/>
      <c r="I31" s="527"/>
      <c r="J31" s="527"/>
      <c r="K31" s="527"/>
    </row>
    <row r="32" spans="1:11" s="526" customFormat="1" ht="12.75" customHeight="1">
      <c r="A32" s="527"/>
      <c r="B32" s="527"/>
      <c r="C32" s="527"/>
      <c r="D32" s="527"/>
      <c r="E32" s="527"/>
      <c r="F32" s="527"/>
      <c r="G32" s="527"/>
      <c r="H32" s="527"/>
      <c r="I32" s="527"/>
      <c r="J32" s="527"/>
      <c r="K32" s="527"/>
    </row>
    <row r="33" spans="1:11" s="526" customFormat="1" ht="12.75" customHeight="1">
      <c r="A33" s="527"/>
      <c r="B33" s="527"/>
      <c r="C33" s="527"/>
      <c r="D33" s="527"/>
      <c r="E33" s="527"/>
      <c r="F33" s="528"/>
      <c r="G33" s="527"/>
      <c r="H33" s="527"/>
      <c r="I33" s="527"/>
      <c r="J33" s="527"/>
      <c r="K33" s="527"/>
    </row>
    <row r="34" spans="1:11" s="526" customFormat="1" ht="12.75" customHeight="1">
      <c r="A34" s="527"/>
      <c r="B34" s="527"/>
      <c r="C34" s="527"/>
      <c r="D34" s="527"/>
      <c r="E34" s="527"/>
      <c r="F34" s="527"/>
      <c r="G34" s="527"/>
      <c r="H34" s="527"/>
      <c r="I34" s="527"/>
      <c r="J34" s="527"/>
      <c r="K34" s="527"/>
    </row>
    <row r="35" spans="1:11" s="526" customFormat="1" ht="12.75" customHeight="1">
      <c r="A35" s="527"/>
      <c r="B35" s="527"/>
      <c r="C35" s="527"/>
      <c r="D35" s="527"/>
      <c r="E35" s="527"/>
      <c r="F35" s="527"/>
      <c r="G35" s="527"/>
      <c r="H35" s="527"/>
      <c r="I35" s="527"/>
      <c r="J35" s="527"/>
      <c r="K35" s="527"/>
    </row>
    <row r="36" spans="1:11" s="526" customFormat="1" ht="12.75" customHeight="1">
      <c r="A36" s="527"/>
      <c r="B36" s="527"/>
      <c r="C36" s="528"/>
      <c r="D36" s="528"/>
      <c r="E36" s="528"/>
      <c r="F36" s="527"/>
      <c r="G36" s="527"/>
      <c r="H36" s="527"/>
      <c r="I36" s="527"/>
      <c r="J36" s="527"/>
      <c r="K36" s="527"/>
    </row>
    <row r="37" spans="1:11" s="526" customFormat="1" ht="12.75" customHeight="1">
      <c r="A37" s="527"/>
      <c r="B37" s="527"/>
      <c r="C37" s="528"/>
      <c r="D37" s="528"/>
      <c r="E37" s="528"/>
      <c r="F37" s="527"/>
      <c r="G37" s="527"/>
      <c r="H37" s="527"/>
      <c r="I37" s="527"/>
      <c r="J37" s="527"/>
      <c r="K37" s="527"/>
    </row>
    <row r="38" spans="1:11" s="526" customFormat="1" ht="12.75" customHeight="1">
      <c r="A38" s="524"/>
      <c r="B38" s="524"/>
      <c r="C38" s="535"/>
      <c r="D38" s="535"/>
      <c r="E38" s="535"/>
      <c r="F38" s="524"/>
      <c r="G38" s="524"/>
      <c r="H38" s="524"/>
      <c r="I38" s="524"/>
      <c r="J38" s="524"/>
      <c r="K38" s="524"/>
    </row>
    <row r="39" spans="1:11" s="526" customFormat="1" ht="12.75" customHeight="1">
      <c r="A39" s="524"/>
      <c r="B39" s="524"/>
      <c r="C39" s="525"/>
      <c r="D39" s="525"/>
      <c r="E39" s="525"/>
      <c r="F39" s="524"/>
      <c r="G39" s="524"/>
      <c r="H39" s="524"/>
      <c r="I39" s="524"/>
      <c r="J39" s="524"/>
      <c r="K39" s="524"/>
    </row>
    <row r="40" spans="1:11" s="526" customFormat="1" ht="12.75" customHeight="1"/>
    <row r="41" spans="1:11" s="526" customFormat="1" ht="12.75" customHeight="1"/>
    <row r="42" spans="1:11" s="526" customFormat="1" ht="12.75" customHeight="1"/>
    <row r="43" spans="1:11" s="526" customFormat="1" ht="12.75" customHeight="1"/>
    <row r="44" spans="1:11" s="526" customFormat="1" ht="12.75" customHeight="1"/>
    <row r="45" spans="1:11" s="526" customFormat="1" ht="12.75" customHeight="1"/>
    <row r="46" spans="1:11" s="526" customFormat="1" ht="12.75" customHeight="1"/>
    <row r="47" spans="1:11" s="526" customFormat="1" ht="12.75" customHeight="1"/>
    <row r="48" spans="1:11" s="526" customFormat="1" ht="12.75" customHeight="1"/>
    <row r="49" s="526" customFormat="1" ht="12.75" customHeight="1"/>
    <row r="50" s="526" customFormat="1" ht="12.75" customHeight="1"/>
    <row r="51" s="526" customFormat="1" ht="12.75" customHeight="1"/>
    <row r="52" s="526" customFormat="1" ht="12.75" customHeight="1"/>
    <row r="53" s="526" customFormat="1" ht="12.75" customHeight="1"/>
    <row r="54" s="526" customFormat="1" ht="12.75" customHeight="1"/>
    <row r="55" s="526" customFormat="1" ht="12.75" customHeight="1"/>
    <row r="56" s="526" customFormat="1" ht="12.75" customHeight="1"/>
    <row r="57" s="526" customFormat="1" ht="12.75" customHeight="1"/>
    <row r="58" s="526" customFormat="1" ht="12.75" customHeight="1"/>
    <row r="59" s="526" customFormat="1" ht="12.75" customHeight="1"/>
    <row r="60" s="526" customFormat="1" ht="12.75" customHeight="1"/>
    <row r="61" s="526" customFormat="1" ht="12.75" customHeight="1"/>
    <row r="62" s="526" customFormat="1" ht="12.75" customHeight="1"/>
    <row r="63" s="526" customFormat="1" ht="12.75" customHeight="1"/>
    <row r="64" s="526" customFormat="1" ht="12.75" customHeight="1"/>
    <row r="65" s="526" customFormat="1" ht="12.75" customHeight="1"/>
    <row r="66" s="526" customFormat="1" ht="12.75" customHeight="1"/>
    <row r="67" s="526" customFormat="1" ht="12.75" customHeight="1"/>
    <row r="68" s="526" customFormat="1" ht="12.75" customHeight="1"/>
    <row r="69" s="526" customFormat="1" ht="12.75" customHeight="1"/>
    <row r="70" s="526" customFormat="1" ht="12.75" customHeight="1"/>
    <row r="71" s="526" customFormat="1" ht="12.75" customHeight="1"/>
    <row r="72" s="526" customFormat="1" ht="12.75" customHeight="1"/>
    <row r="73" s="526" customFormat="1" ht="12.75" customHeight="1"/>
    <row r="74" s="526" customFormat="1" ht="12.75" customHeight="1"/>
    <row r="75" s="526" customFormat="1" ht="12.75" customHeight="1"/>
    <row r="76" s="526" customFormat="1" ht="12.75" customHeight="1"/>
    <row r="77" s="526" customFormat="1" ht="12.75" customHeight="1"/>
    <row r="78" s="526" customFormat="1" ht="12.75" customHeight="1"/>
    <row r="79" s="526" customFormat="1" ht="12.75" customHeight="1"/>
    <row r="80" s="526" customFormat="1" ht="12.75" customHeight="1"/>
    <row r="81" s="526" customFormat="1" ht="12.75" customHeight="1"/>
    <row r="82" s="526" customFormat="1" ht="12.75" customHeight="1"/>
    <row r="83" s="526" customFormat="1" ht="12.75" customHeight="1"/>
    <row r="84" s="526" customFormat="1" ht="12.75" customHeight="1"/>
    <row r="85" s="526" customFormat="1" ht="12.75" customHeight="1"/>
    <row r="86" s="526" customFormat="1" ht="12.75" customHeight="1"/>
    <row r="87" s="526" customFormat="1" ht="12.75" customHeight="1"/>
    <row r="88" s="526" customFormat="1" ht="12.75" customHeight="1"/>
    <row r="89" s="526" customFormat="1" ht="12.75" customHeight="1"/>
    <row r="90" s="526" customFormat="1" ht="12.75" customHeight="1"/>
    <row r="91" s="526" customFormat="1" ht="12.75" customHeight="1"/>
    <row r="92" s="526" customFormat="1" ht="12.75" customHeight="1"/>
    <row r="93" s="526" customFormat="1" ht="12.75" customHeight="1"/>
    <row r="94" s="526" customFormat="1" ht="12.75" customHeight="1"/>
    <row r="95" s="526" customFormat="1" ht="12.75" customHeight="1"/>
    <row r="96" s="526" customFormat="1" ht="12.75" customHeight="1"/>
    <row r="97" s="526" customFormat="1" ht="12.75" customHeight="1"/>
    <row r="98" s="526" customFormat="1" ht="12.75" customHeight="1"/>
    <row r="99" s="526" customFormat="1" ht="12.75" customHeight="1"/>
    <row r="100" s="526" customFormat="1" ht="12.75" customHeight="1"/>
    <row r="101" s="536" customFormat="1" ht="12.75" customHeight="1"/>
    <row r="102" s="536" customFormat="1" ht="12.75" customHeight="1"/>
    <row r="103" s="536" customFormat="1" ht="12.75" customHeight="1"/>
    <row r="104" s="536" customFormat="1" ht="12.75" customHeight="1"/>
    <row r="105" s="536" customFormat="1" ht="12.75" customHeight="1"/>
    <row r="106" s="536" customFormat="1" ht="12.75" customHeight="1"/>
    <row r="107" s="536" customFormat="1" ht="12.75" customHeight="1"/>
    <row r="108" s="536" customFormat="1" ht="12.75" customHeight="1"/>
    <row r="109" s="536" customFormat="1" ht="12.75" customHeight="1"/>
    <row r="110" s="536" customFormat="1" ht="12.75" customHeight="1"/>
    <row r="111" s="536" customFormat="1" ht="12.75" customHeight="1"/>
    <row r="112" s="536" customFormat="1" ht="12.75" customHeight="1"/>
    <row r="113" s="536" customFormat="1" ht="12.75" customHeight="1"/>
    <row r="114" s="536" customFormat="1" ht="12.75" customHeight="1"/>
    <row r="115" s="536" customFormat="1" ht="12.75" customHeight="1"/>
    <row r="116" s="536" customFormat="1" ht="12.75" customHeight="1"/>
    <row r="117" s="536" customFormat="1" ht="12.75" customHeight="1"/>
    <row r="118" s="536" customFormat="1" ht="12.75" customHeight="1"/>
    <row r="119" s="536" customFormat="1" ht="12.75" customHeight="1"/>
    <row r="120" s="536" customFormat="1" ht="12.75" customHeight="1"/>
    <row r="121" s="536" customFormat="1" ht="12.75" customHeight="1"/>
    <row r="122" s="536" customFormat="1" ht="12.75" customHeight="1"/>
    <row r="123" s="536" customFormat="1" ht="12.75" customHeight="1"/>
    <row r="124" s="536" customFormat="1" ht="12.75" customHeight="1"/>
    <row r="125" s="536" customFormat="1" ht="12.75" customHeight="1"/>
    <row r="126" s="536" customFormat="1" ht="12.75" customHeight="1"/>
    <row r="127" s="536" customFormat="1" ht="12.75" customHeight="1"/>
    <row r="128" s="536" customFormat="1" ht="12.75" customHeight="1"/>
    <row r="129" s="536" customFormat="1" ht="12.75" customHeight="1"/>
    <row r="130" s="536" customFormat="1" ht="12.75" customHeight="1"/>
    <row r="131" s="536" customFormat="1" ht="12.75" customHeight="1"/>
    <row r="132" s="536" customFormat="1" ht="12.75" customHeight="1"/>
    <row r="133" s="536" customFormat="1" ht="12.75" customHeight="1"/>
    <row r="134" s="536" customFormat="1" ht="12.75" customHeight="1"/>
    <row r="135" s="536" customFormat="1" ht="12.75" customHeight="1"/>
    <row r="136" s="536" customFormat="1" ht="12.75" customHeight="1"/>
    <row r="137" s="536" customFormat="1" ht="12.75" customHeight="1"/>
    <row r="138" s="536" customFormat="1" ht="12.75" customHeight="1"/>
    <row r="139" s="536" customFormat="1" ht="12.75" customHeight="1"/>
    <row r="140" s="536" customFormat="1" ht="12.75" customHeight="1"/>
    <row r="141" s="536" customFormat="1" ht="12.75" customHeight="1"/>
    <row r="142" s="536" customFormat="1" ht="12.75" customHeight="1"/>
    <row r="143" s="536" customFormat="1" ht="12.75" customHeight="1"/>
    <row r="144" s="536" customFormat="1" ht="12.75" customHeight="1"/>
    <row r="145" s="536" customFormat="1" ht="12.75" customHeight="1"/>
    <row r="146" s="536" customFormat="1" ht="12.75" customHeight="1"/>
    <row r="147" s="536" customFormat="1" ht="12.75" customHeight="1"/>
    <row r="148" s="536" customFormat="1" ht="12.75" customHeight="1"/>
    <row r="149" s="536" customFormat="1" ht="12.75" customHeight="1"/>
    <row r="150" s="536" customFormat="1" ht="12.75" customHeight="1"/>
    <row r="151" s="536" customFormat="1" ht="12.75" customHeight="1"/>
    <row r="152" s="536" customFormat="1" ht="12.75" customHeight="1"/>
    <row r="153" s="536" customFormat="1" ht="12.75" customHeight="1"/>
    <row r="154" s="536" customFormat="1" ht="12.75" customHeight="1"/>
    <row r="155" s="536" customFormat="1" ht="12.75" customHeight="1"/>
    <row r="156" s="536" customFormat="1" ht="12.75" customHeight="1"/>
    <row r="157" s="536" customFormat="1" ht="12.75" customHeight="1"/>
    <row r="158" s="536" customFormat="1" ht="12.75" customHeight="1"/>
    <row r="159" s="536" customFormat="1" ht="12.75" customHeight="1"/>
    <row r="160" s="536" customFormat="1" ht="12.75" customHeight="1"/>
    <row r="161" s="536" customFormat="1" ht="12.75" customHeight="1"/>
    <row r="162" s="536" customFormat="1" ht="12.75" customHeight="1"/>
    <row r="163" s="536" customFormat="1" ht="12.75" customHeight="1"/>
    <row r="164" s="536" customFormat="1" ht="12.75" customHeight="1"/>
    <row r="165" s="536" customFormat="1" ht="12.75" customHeight="1"/>
    <row r="166" s="536" customFormat="1" ht="12.75" customHeight="1"/>
    <row r="167" s="536" customFormat="1" ht="12.75" customHeight="1"/>
    <row r="168" s="536" customFormat="1" ht="12.75" customHeight="1"/>
    <row r="169" s="536" customFormat="1" ht="12.75" customHeight="1"/>
    <row r="170" s="536" customFormat="1" ht="12.75" customHeight="1"/>
    <row r="171" s="536" customFormat="1" ht="12.75" customHeight="1"/>
    <row r="172" s="536" customFormat="1" ht="12.75" customHeight="1"/>
    <row r="173" s="536" customFormat="1" ht="12.75" customHeight="1"/>
    <row r="174" s="536" customFormat="1" ht="12.75" customHeight="1"/>
    <row r="175" s="536" customFormat="1" ht="12.75" customHeight="1"/>
    <row r="176" s="536" customFormat="1" ht="12.75" customHeight="1"/>
    <row r="177" s="536" customFormat="1" ht="12.75" customHeight="1"/>
    <row r="178" s="536" customFormat="1" ht="12.75" customHeight="1"/>
    <row r="179" s="536" customFormat="1" ht="12.75" customHeight="1"/>
    <row r="180" s="536" customFormat="1" ht="12.75" customHeight="1"/>
    <row r="181" s="536" customFormat="1" ht="12.75" customHeight="1"/>
    <row r="182" s="536" customFormat="1" ht="12.75" customHeight="1"/>
    <row r="183" s="536" customFormat="1" ht="12.75" customHeight="1"/>
    <row r="184" s="536" customFormat="1" ht="12.75" customHeight="1"/>
    <row r="185" s="536" customFormat="1" ht="12.75" customHeight="1"/>
    <row r="186" s="536" customFormat="1" ht="12.75" customHeight="1"/>
    <row r="187" s="536" customFormat="1" ht="12.75" customHeight="1"/>
    <row r="188" s="536" customFormat="1" ht="12.75" customHeight="1"/>
    <row r="189" s="536" customFormat="1" ht="12.75" customHeight="1"/>
    <row r="190" s="536" customFormat="1" ht="12.75" customHeight="1"/>
    <row r="191" s="536" customFormat="1" ht="12.75" customHeight="1"/>
    <row r="192" s="536" customFormat="1" ht="12.75" customHeight="1"/>
    <row r="193" s="536" customFormat="1" ht="12.75" customHeight="1"/>
    <row r="194" s="536" customFormat="1" ht="12.75" customHeight="1"/>
    <row r="195" s="536" customFormat="1" ht="12.75" customHeight="1"/>
    <row r="196" s="536" customFormat="1" ht="12.75" customHeight="1"/>
    <row r="197" s="536" customFormat="1" ht="12.75" customHeight="1"/>
    <row r="198" s="536" customFormat="1" ht="12.75" customHeight="1"/>
    <row r="199" s="536" customFormat="1" ht="12.75" customHeight="1"/>
    <row r="200" s="536" customFormat="1" ht="12.75" customHeight="1"/>
    <row r="201" s="536" customFormat="1" ht="12.75" customHeight="1"/>
    <row r="202" s="536" customFormat="1" ht="12.75" customHeight="1"/>
    <row r="203" s="536" customFormat="1" ht="12.75" customHeight="1"/>
    <row r="204" s="536" customFormat="1" ht="12.75" customHeight="1"/>
    <row r="205" s="536" customFormat="1" ht="12.75" customHeight="1"/>
    <row r="206" s="536" customFormat="1" ht="12.75" customHeight="1"/>
    <row r="207" s="536" customFormat="1" ht="12.75" customHeight="1"/>
    <row r="208" s="536" customFormat="1" ht="12.75" customHeight="1"/>
    <row r="209" s="536" customFormat="1" ht="12.75" customHeight="1"/>
    <row r="210" s="536" customFormat="1" ht="12.75" customHeight="1"/>
    <row r="211" s="536" customFormat="1" ht="12.75" customHeight="1"/>
    <row r="212" s="536" customFormat="1" ht="12.75" customHeight="1"/>
    <row r="213" s="536" customFormat="1" ht="12.75" customHeight="1"/>
    <row r="214" s="536" customFormat="1" ht="12.75" customHeight="1"/>
    <row r="215" s="536" customFormat="1" ht="12.75" customHeight="1"/>
    <row r="216" s="536" customFormat="1" ht="12.75" customHeight="1"/>
    <row r="217" s="536" customFormat="1" ht="12.75" customHeight="1"/>
    <row r="218" s="536" customFormat="1" ht="12.75" customHeight="1"/>
    <row r="219" s="536" customFormat="1" ht="12.75" customHeight="1"/>
    <row r="220" s="536" customFormat="1" ht="12.75" customHeight="1"/>
    <row r="221" s="536" customFormat="1" ht="12.75" customHeight="1"/>
    <row r="222" s="536" customFormat="1" ht="12.75" customHeight="1"/>
    <row r="223" s="536" customFormat="1" ht="12.75" customHeight="1"/>
    <row r="224" s="536" customFormat="1" ht="12.75" customHeight="1"/>
    <row r="225" s="536" customFormat="1" ht="12.75" customHeight="1"/>
    <row r="226" s="536" customFormat="1" ht="12.75" customHeight="1"/>
    <row r="227" s="536" customFormat="1" ht="12.75" customHeight="1"/>
    <row r="228" s="536" customFormat="1" ht="12.75" customHeight="1"/>
    <row r="229" s="536" customFormat="1" ht="12.75" customHeight="1"/>
    <row r="230" s="536" customFormat="1" ht="12.75" customHeight="1"/>
    <row r="231" s="536" customFormat="1" ht="12.75" customHeight="1"/>
    <row r="232" s="536" customFormat="1" ht="12.75" customHeight="1"/>
    <row r="233" s="536" customFormat="1" ht="12.75" customHeight="1"/>
    <row r="234" s="536" customFormat="1" ht="12.75" customHeight="1"/>
    <row r="235" s="536" customFormat="1" ht="12.75" customHeight="1"/>
    <row r="236" s="536" customFormat="1" ht="12.75" customHeight="1"/>
    <row r="237" s="536" customFormat="1" ht="12.75" customHeight="1"/>
    <row r="238" s="536" customFormat="1" ht="12.75" customHeight="1"/>
    <row r="239" s="536" customFormat="1" ht="12.75" customHeight="1"/>
    <row r="240" s="536" customFormat="1" ht="12.75" customHeight="1"/>
    <row r="241" s="536" customFormat="1" ht="12.75" customHeight="1"/>
    <row r="242" s="536" customFormat="1" ht="12.75" customHeight="1"/>
    <row r="243" s="536" customFormat="1" ht="12.75" customHeight="1"/>
    <row r="244" s="536" customFormat="1" ht="12.75" customHeight="1"/>
    <row r="245" s="536" customFormat="1" ht="12.75" customHeight="1"/>
  </sheetData>
  <printOptions verticalCentered="1" gridLinesSet="0"/>
  <pageMargins left="0.70866141732283472" right="0.78740157480314965" top="0.51181102362204722" bottom="0.55118110236220474" header="0.51181102362204722" footer="0.51181102362204722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44"/>
  <sheetViews>
    <sheetView showGridLines="0" zoomScale="110" zoomScaleNormal="110" workbookViewId="0">
      <selection activeCell="L18" sqref="L18"/>
    </sheetView>
  </sheetViews>
  <sheetFormatPr baseColWidth="10" defaultRowHeight="12.75"/>
  <cols>
    <col min="1" max="1" width="1.140625" style="22" customWidth="1"/>
    <col min="2" max="2" width="11.7109375" style="22" customWidth="1"/>
    <col min="3" max="3" width="54.42578125" style="22" customWidth="1"/>
    <col min="4" max="4" width="19.140625" style="158" customWidth="1"/>
    <col min="5" max="5" width="19.28515625" style="22" customWidth="1"/>
    <col min="6" max="6" width="19" style="22" customWidth="1"/>
    <col min="7" max="7" width="21.28515625" style="22" customWidth="1"/>
    <col min="8" max="8" width="18.7109375" style="22" customWidth="1"/>
    <col min="9" max="9" width="1.140625" style="22" customWidth="1"/>
    <col min="10" max="16384" width="11.42578125" style="22"/>
  </cols>
  <sheetData>
    <row r="1" spans="1:11" s="29" customFormat="1" ht="9" customHeight="1">
      <c r="A1" s="86"/>
      <c r="B1" s="89"/>
      <c r="C1" s="1136"/>
      <c r="D1" s="1136"/>
      <c r="E1" s="1136"/>
      <c r="F1" s="1136"/>
      <c r="G1" s="1136"/>
      <c r="H1" s="89"/>
      <c r="I1" s="135"/>
      <c r="J1" s="22"/>
      <c r="K1" s="22"/>
    </row>
    <row r="2" spans="1:11" s="29" customFormat="1" ht="14.1" customHeight="1">
      <c r="A2" s="86"/>
      <c r="B2" s="89"/>
      <c r="C2" s="1136" t="s">
        <v>459</v>
      </c>
      <c r="D2" s="1136"/>
      <c r="E2" s="1136"/>
      <c r="F2" s="1136"/>
      <c r="G2" s="1136"/>
      <c r="H2" s="89"/>
      <c r="I2" s="135"/>
      <c r="J2" s="135"/>
      <c r="K2" s="22"/>
    </row>
    <row r="3" spans="1:11" s="29" customFormat="1" ht="14.1" customHeight="1">
      <c r="A3" s="1089" t="s">
        <v>1523</v>
      </c>
      <c r="B3" s="1089"/>
      <c r="C3" s="1089"/>
      <c r="D3" s="1089"/>
      <c r="E3" s="1089"/>
      <c r="F3" s="1089"/>
      <c r="G3" s="1089"/>
      <c r="H3" s="1089"/>
      <c r="I3" s="135"/>
      <c r="J3" s="135"/>
      <c r="K3" s="22"/>
    </row>
    <row r="4" spans="1:11" s="29" customFormat="1" ht="14.1" customHeight="1">
      <c r="A4" s="86"/>
      <c r="B4" s="89"/>
      <c r="C4" s="1136" t="s">
        <v>0</v>
      </c>
      <c r="D4" s="1136"/>
      <c r="E4" s="1136"/>
      <c r="F4" s="1136"/>
      <c r="G4" s="1136"/>
      <c r="H4" s="89"/>
      <c r="I4" s="135"/>
      <c r="J4" s="135"/>
      <c r="K4" s="22"/>
    </row>
    <row r="5" spans="1:11" s="29" customFormat="1" ht="20.100000000000001" customHeight="1">
      <c r="A5" s="92"/>
      <c r="B5" s="27"/>
      <c r="C5" s="27" t="s">
        <v>3</v>
      </c>
      <c r="D5" s="1087" t="s">
        <v>535</v>
      </c>
      <c r="E5" s="1087"/>
      <c r="F5" s="1087"/>
      <c r="H5" s="28"/>
      <c r="I5" s="28"/>
    </row>
    <row r="6" spans="1:11" s="29" customFormat="1" ht="6.75" customHeight="1">
      <c r="A6" s="1138"/>
      <c r="B6" s="1138"/>
      <c r="C6" s="1138"/>
      <c r="D6" s="1138"/>
      <c r="E6" s="1138"/>
      <c r="F6" s="1138"/>
      <c r="G6" s="1138"/>
      <c r="H6" s="1138"/>
      <c r="I6" s="1138"/>
    </row>
    <row r="7" spans="1:11" s="29" customFormat="1" ht="3" customHeight="1">
      <c r="A7" s="1138"/>
      <c r="B7" s="1138"/>
      <c r="C7" s="1138"/>
      <c r="D7" s="1138"/>
      <c r="E7" s="1138"/>
      <c r="F7" s="1138"/>
      <c r="G7" s="1138"/>
      <c r="H7" s="1138"/>
      <c r="I7" s="1138"/>
    </row>
    <row r="8" spans="1:11" s="140" customFormat="1" ht="25.5">
      <c r="A8" s="136"/>
      <c r="B8" s="1139" t="s">
        <v>74</v>
      </c>
      <c r="C8" s="1139"/>
      <c r="D8" s="137" t="s">
        <v>139</v>
      </c>
      <c r="E8" s="137" t="s">
        <v>140</v>
      </c>
      <c r="F8" s="138" t="s">
        <v>141</v>
      </c>
      <c r="G8" s="138" t="s">
        <v>142</v>
      </c>
      <c r="H8" s="138" t="s">
        <v>143</v>
      </c>
      <c r="I8" s="139"/>
    </row>
    <row r="9" spans="1:11" s="140" customFormat="1">
      <c r="A9" s="141"/>
      <c r="B9" s="1140"/>
      <c r="C9" s="1140"/>
      <c r="D9" s="142">
        <v>1</v>
      </c>
      <c r="E9" s="142">
        <v>2</v>
      </c>
      <c r="F9" s="143">
        <v>3</v>
      </c>
      <c r="G9" s="143" t="s">
        <v>1138</v>
      </c>
      <c r="H9" s="143" t="s">
        <v>1139</v>
      </c>
      <c r="I9" s="144"/>
    </row>
    <row r="10" spans="1:11" s="29" customFormat="1" ht="3" customHeight="1">
      <c r="A10" s="1141"/>
      <c r="B10" s="1138"/>
      <c r="C10" s="1138"/>
      <c r="D10" s="1138"/>
      <c r="E10" s="1138"/>
      <c r="F10" s="1138"/>
      <c r="G10" s="1138"/>
      <c r="H10" s="1138"/>
      <c r="I10" s="1142"/>
    </row>
    <row r="11" spans="1:11" s="29" customFormat="1" ht="3" customHeight="1">
      <c r="A11" s="1143"/>
      <c r="B11" s="1144"/>
      <c r="C11" s="1144"/>
      <c r="D11" s="1144"/>
      <c r="E11" s="1144"/>
      <c r="F11" s="1144"/>
      <c r="G11" s="1144"/>
      <c r="H11" s="1144"/>
      <c r="I11" s="1145"/>
      <c r="J11" s="22"/>
      <c r="K11" s="22"/>
    </row>
    <row r="12" spans="1:11" s="29" customFormat="1">
      <c r="A12" s="145"/>
      <c r="B12" s="1146" t="s">
        <v>5</v>
      </c>
      <c r="C12" s="1146"/>
      <c r="D12" s="146">
        <f>+D14+D24</f>
        <v>162285138.35999998</v>
      </c>
      <c r="E12" s="146">
        <f>+E14+E24</f>
        <v>169832084.33999997</v>
      </c>
      <c r="F12" s="146">
        <f>+F14+F24</f>
        <v>170587391.01000002</v>
      </c>
      <c r="G12" s="146">
        <f>+D12+E12-F12</f>
        <v>161529831.68999991</v>
      </c>
      <c r="H12" s="146">
        <f>+G12-D12</f>
        <v>-755306.67000007629</v>
      </c>
      <c r="I12" s="147"/>
      <c r="J12" s="22"/>
      <c r="K12" s="22"/>
    </row>
    <row r="13" spans="1:11" s="29" customFormat="1" ht="5.0999999999999996" customHeight="1">
      <c r="A13" s="145"/>
      <c r="B13" s="148"/>
      <c r="C13" s="148"/>
      <c r="D13" s="146"/>
      <c r="E13" s="146"/>
      <c r="F13" s="146"/>
      <c r="G13" s="146"/>
      <c r="H13" s="146"/>
      <c r="I13" s="147"/>
      <c r="J13" s="22"/>
      <c r="K13" s="22"/>
    </row>
    <row r="14" spans="1:11" s="29" customFormat="1">
      <c r="A14" s="149"/>
      <c r="B14" s="1092" t="s">
        <v>7</v>
      </c>
      <c r="C14" s="1092"/>
      <c r="D14" s="150">
        <f>SUM(D16:D22)</f>
        <v>48220424.030000001</v>
      </c>
      <c r="E14" s="150">
        <f>SUM(E16:E22)</f>
        <v>166628018.26999998</v>
      </c>
      <c r="F14" s="150">
        <f>SUM(F16:F22)</f>
        <v>170587391.01000002</v>
      </c>
      <c r="G14" s="146">
        <f>+D14+E14-F14</f>
        <v>44261051.289999962</v>
      </c>
      <c r="H14" s="150">
        <f>+G14-D14</f>
        <v>-3959372.7400000393</v>
      </c>
      <c r="I14" s="151"/>
      <c r="J14" s="22"/>
      <c r="K14" s="152"/>
    </row>
    <row r="15" spans="1:11" s="29" customFormat="1" ht="5.0999999999999996" customHeight="1">
      <c r="A15" s="118"/>
      <c r="B15" s="47"/>
      <c r="C15" s="47"/>
      <c r="D15" s="153"/>
      <c r="E15" s="54"/>
      <c r="F15" s="54"/>
      <c r="G15" s="153"/>
      <c r="H15" s="153"/>
      <c r="I15" s="52"/>
      <c r="J15" s="22"/>
      <c r="K15" s="152"/>
    </row>
    <row r="16" spans="1:11" s="29" customFormat="1" ht="19.5" customHeight="1">
      <c r="A16" s="118"/>
      <c r="B16" s="1137" t="s">
        <v>9</v>
      </c>
      <c r="C16" s="1137"/>
      <c r="D16" s="54">
        <v>45823361.490000002</v>
      </c>
      <c r="E16" s="54">
        <v>99695311.680000007</v>
      </c>
      <c r="F16" s="54">
        <v>103497589.98</v>
      </c>
      <c r="G16" s="1052">
        <f>D16+E16-F16</f>
        <v>42021083.190000013</v>
      </c>
      <c r="H16" s="1052">
        <f>G16-D16</f>
        <v>-3802278.2999999896</v>
      </c>
      <c r="I16" s="52"/>
      <c r="J16" s="22"/>
      <c r="K16" s="152" t="str">
        <f>IF(G16=ESF!D16," ","Error")</f>
        <v xml:space="preserve"> </v>
      </c>
    </row>
    <row r="17" spans="1:14" s="29" customFormat="1" ht="19.5" customHeight="1">
      <c r="A17" s="118"/>
      <c r="B17" s="1137" t="s">
        <v>11</v>
      </c>
      <c r="C17" s="1137"/>
      <c r="D17" s="54">
        <v>1595043.63</v>
      </c>
      <c r="E17" s="54">
        <v>60392917.579999998</v>
      </c>
      <c r="F17" s="54">
        <v>60248676.850000001</v>
      </c>
      <c r="G17" s="1052">
        <f t="shared" ref="G17:G22" si="0">D17+E17-F17</f>
        <v>1739284.3599999994</v>
      </c>
      <c r="H17" s="1052">
        <f t="shared" ref="H17:H22" si="1">G17-D17</f>
        <v>144240.72999999952</v>
      </c>
      <c r="I17" s="52"/>
      <c r="J17" s="22"/>
      <c r="K17" s="152" t="str">
        <f>IF(G17=ESF!D17," ","Error")</f>
        <v xml:space="preserve"> </v>
      </c>
    </row>
    <row r="18" spans="1:14" s="29" customFormat="1" ht="19.5" customHeight="1">
      <c r="A18" s="118"/>
      <c r="B18" s="1137" t="s">
        <v>13</v>
      </c>
      <c r="C18" s="1137"/>
      <c r="D18" s="54">
        <v>741723.91</v>
      </c>
      <c r="E18" s="54">
        <v>6539789.0099999998</v>
      </c>
      <c r="F18" s="54">
        <v>6817379.1799999997</v>
      </c>
      <c r="G18" s="1052">
        <f t="shared" si="0"/>
        <v>464133.74000000022</v>
      </c>
      <c r="H18" s="1052">
        <f t="shared" si="1"/>
        <v>-277590.16999999981</v>
      </c>
      <c r="I18" s="52"/>
      <c r="J18" s="22"/>
      <c r="K18" s="152" t="str">
        <f>IF(G18=ESF!D18," ","Error")</f>
        <v xml:space="preserve"> </v>
      </c>
    </row>
    <row r="19" spans="1:14" s="29" customFormat="1" ht="19.5" customHeight="1">
      <c r="A19" s="118"/>
      <c r="B19" s="1137" t="s">
        <v>15</v>
      </c>
      <c r="C19" s="1137"/>
      <c r="D19" s="54">
        <v>23745</v>
      </c>
      <c r="E19" s="54">
        <v>0</v>
      </c>
      <c r="F19" s="54">
        <v>23745</v>
      </c>
      <c r="G19" s="104">
        <f t="shared" si="0"/>
        <v>0</v>
      </c>
      <c r="H19" s="104">
        <f t="shared" si="1"/>
        <v>-23745</v>
      </c>
      <c r="I19" s="52"/>
      <c r="J19" s="22"/>
      <c r="K19" s="152" t="str">
        <f>IF(G19=ESF!D19," ","Error")</f>
        <v xml:space="preserve"> </v>
      </c>
      <c r="N19" s="29" t="s">
        <v>133</v>
      </c>
    </row>
    <row r="20" spans="1:14" s="29" customFormat="1" ht="19.5" customHeight="1">
      <c r="A20" s="118"/>
      <c r="B20" s="1137" t="s">
        <v>17</v>
      </c>
      <c r="C20" s="1137"/>
      <c r="D20" s="54">
        <f>+ESF!E20</f>
        <v>0</v>
      </c>
      <c r="E20" s="54">
        <v>0</v>
      </c>
      <c r="F20" s="54">
        <v>0</v>
      </c>
      <c r="G20" s="54">
        <f>D20+E20-F20</f>
        <v>0</v>
      </c>
      <c r="H20" s="54">
        <f t="shared" si="1"/>
        <v>0</v>
      </c>
      <c r="I20" s="52"/>
      <c r="J20" s="22"/>
      <c r="K20" s="152" t="str">
        <f>IF(G20=ESF!D20," ","Error")</f>
        <v xml:space="preserve"> </v>
      </c>
    </row>
    <row r="21" spans="1:14" s="29" customFormat="1" ht="19.5" customHeight="1">
      <c r="A21" s="118"/>
      <c r="B21" s="1137" t="s">
        <v>19</v>
      </c>
      <c r="C21" s="1137"/>
      <c r="D21" s="54">
        <f>+ESF!E21</f>
        <v>0</v>
      </c>
      <c r="E21" s="54">
        <v>0</v>
      </c>
      <c r="F21" s="54">
        <v>0</v>
      </c>
      <c r="G21" s="54">
        <f t="shared" si="0"/>
        <v>0</v>
      </c>
      <c r="H21" s="54">
        <f t="shared" si="1"/>
        <v>0</v>
      </c>
      <c r="I21" s="52"/>
      <c r="J21" s="22"/>
      <c r="K21" s="152" t="str">
        <f>IF(G21=ESF!D21," ","Error")</f>
        <v xml:space="preserve"> </v>
      </c>
      <c r="L21" s="29" t="s">
        <v>133</v>
      </c>
    </row>
    <row r="22" spans="1:14" ht="19.5" customHeight="1">
      <c r="A22" s="118"/>
      <c r="B22" s="1137" t="s">
        <v>21</v>
      </c>
      <c r="C22" s="1137"/>
      <c r="D22" s="1044">
        <v>36550</v>
      </c>
      <c r="E22" s="1070">
        <v>0</v>
      </c>
      <c r="F22" s="1044">
        <v>0</v>
      </c>
      <c r="G22" s="1044">
        <f t="shared" si="0"/>
        <v>36550</v>
      </c>
      <c r="H22" s="1044">
        <f t="shared" si="1"/>
        <v>0</v>
      </c>
      <c r="I22" s="52"/>
      <c r="K22" s="152" t="str">
        <f>IF(G22=ESF!D22," ","Error")</f>
        <v xml:space="preserve"> </v>
      </c>
    </row>
    <row r="23" spans="1:14">
      <c r="A23" s="118"/>
      <c r="B23" s="154"/>
      <c r="C23" s="154"/>
      <c r="D23" s="155"/>
      <c r="E23" s="155"/>
      <c r="F23" s="155"/>
      <c r="G23" s="155"/>
      <c r="H23" s="155"/>
      <c r="I23" s="52"/>
      <c r="K23" s="152"/>
    </row>
    <row r="24" spans="1:14">
      <c r="A24" s="149"/>
      <c r="B24" s="1092" t="s">
        <v>26</v>
      </c>
      <c r="C24" s="1092"/>
      <c r="D24" s="150">
        <f>SUM(D26:D34)</f>
        <v>114064714.32999998</v>
      </c>
      <c r="E24" s="150">
        <f>SUM(E26:E34)</f>
        <v>3204066.07</v>
      </c>
      <c r="F24" s="150">
        <f>SUM(F26:F34)</f>
        <v>0</v>
      </c>
      <c r="G24" s="150">
        <f>+D24+E24-F24</f>
        <v>117268780.39999998</v>
      </c>
      <c r="H24" s="150">
        <f>+G24-D24</f>
        <v>3204066.0699999928</v>
      </c>
      <c r="I24" s="151"/>
      <c r="K24" s="152"/>
    </row>
    <row r="25" spans="1:14" ht="5.0999999999999996" customHeight="1">
      <c r="A25" s="118"/>
      <c r="B25" s="47"/>
      <c r="C25" s="154"/>
      <c r="D25" s="153"/>
      <c r="E25" s="153"/>
      <c r="F25" s="153"/>
      <c r="G25" s="153"/>
      <c r="H25" s="153"/>
      <c r="I25" s="52"/>
      <c r="K25" s="152"/>
    </row>
    <row r="26" spans="1:14" ht="19.5" customHeight="1">
      <c r="A26" s="118"/>
      <c r="B26" s="1137" t="s">
        <v>28</v>
      </c>
      <c r="C26" s="1137"/>
      <c r="D26" s="54">
        <f>+ESF!E29</f>
        <v>0</v>
      </c>
      <c r="E26" s="54">
        <v>0</v>
      </c>
      <c r="F26" s="54">
        <v>0</v>
      </c>
      <c r="G26" s="104">
        <f>+D26+E26+F26</f>
        <v>0</v>
      </c>
      <c r="H26" s="104">
        <f>+G26+D26</f>
        <v>0</v>
      </c>
      <c r="I26" s="52"/>
      <c r="K26" s="152"/>
    </row>
    <row r="27" spans="1:14" ht="19.5" customHeight="1">
      <c r="A27" s="118"/>
      <c r="B27" s="1137" t="s">
        <v>30</v>
      </c>
      <c r="C27" s="1137"/>
      <c r="D27" s="54">
        <v>500000</v>
      </c>
      <c r="E27" s="54">
        <v>0</v>
      </c>
      <c r="F27" s="54">
        <v>0</v>
      </c>
      <c r="G27" s="104">
        <f>+D27+E27+F27</f>
        <v>500000</v>
      </c>
      <c r="H27" s="104">
        <f>+G27-D27</f>
        <v>0</v>
      </c>
      <c r="I27" s="52"/>
      <c r="K27" s="152"/>
    </row>
    <row r="28" spans="1:14" ht="19.5" customHeight="1">
      <c r="A28" s="118"/>
      <c r="B28" s="1137" t="s">
        <v>32</v>
      </c>
      <c r="C28" s="1137"/>
      <c r="D28" s="54">
        <v>98157471.319999993</v>
      </c>
      <c r="E28" s="54">
        <v>0</v>
      </c>
      <c r="F28" s="54">
        <v>0</v>
      </c>
      <c r="G28" s="54">
        <f>D28+E28-F28</f>
        <v>98157471.319999993</v>
      </c>
      <c r="H28" s="54">
        <f t="shared" ref="H28:H32" si="2">G28-D28</f>
        <v>0</v>
      </c>
      <c r="I28" s="52"/>
      <c r="K28" s="152"/>
    </row>
    <row r="29" spans="1:14" ht="19.5" customHeight="1">
      <c r="A29" s="118"/>
      <c r="B29" s="1137" t="s">
        <v>144</v>
      </c>
      <c r="C29" s="1137"/>
      <c r="D29" s="54">
        <v>93083285.319999993</v>
      </c>
      <c r="E29" s="54">
        <v>3204066.07</v>
      </c>
      <c r="F29" s="54">
        <v>0</v>
      </c>
      <c r="G29" s="54">
        <f>D29+E29-F29</f>
        <v>96287351.389999986</v>
      </c>
      <c r="H29" s="54">
        <f t="shared" si="2"/>
        <v>3204066.0699999928</v>
      </c>
      <c r="I29" s="52"/>
      <c r="K29" s="152"/>
    </row>
    <row r="30" spans="1:14" ht="19.5" customHeight="1">
      <c r="A30" s="118"/>
      <c r="B30" s="1137" t="s">
        <v>36</v>
      </c>
      <c r="C30" s="1137"/>
      <c r="D30" s="54">
        <v>0</v>
      </c>
      <c r="E30" s="54">
        <v>0</v>
      </c>
      <c r="F30" s="54">
        <v>0</v>
      </c>
      <c r="G30" s="842">
        <f t="shared" ref="G30" si="3">D30+E30-F30</f>
        <v>0</v>
      </c>
      <c r="H30" s="842">
        <f t="shared" si="2"/>
        <v>0</v>
      </c>
      <c r="I30" s="52"/>
      <c r="K30" s="152"/>
    </row>
    <row r="31" spans="1:14" ht="19.5" customHeight="1">
      <c r="A31" s="118"/>
      <c r="B31" s="1137" t="s">
        <v>38</v>
      </c>
      <c r="C31" s="1137"/>
      <c r="D31" s="54">
        <v>-77676042.310000002</v>
      </c>
      <c r="E31" s="54">
        <v>0</v>
      </c>
      <c r="F31" s="54">
        <v>0</v>
      </c>
      <c r="G31" s="104">
        <f>D31+E31-F31</f>
        <v>-77676042.310000002</v>
      </c>
      <c r="H31" s="104">
        <f t="shared" si="2"/>
        <v>0</v>
      </c>
      <c r="I31" s="52"/>
      <c r="K31" s="152"/>
    </row>
    <row r="32" spans="1:14" ht="19.5" customHeight="1">
      <c r="A32" s="118"/>
      <c r="B32" s="1137" t="s">
        <v>40</v>
      </c>
      <c r="C32" s="1137"/>
      <c r="D32" s="54">
        <f>+ESF!E35</f>
        <v>0</v>
      </c>
      <c r="E32" s="54">
        <v>0</v>
      </c>
      <c r="F32" s="54">
        <v>0</v>
      </c>
      <c r="G32" s="104">
        <f>+D32+E32+F32</f>
        <v>0</v>
      </c>
      <c r="H32" s="842">
        <f t="shared" si="2"/>
        <v>0</v>
      </c>
      <c r="I32" s="52"/>
      <c r="K32" s="152"/>
    </row>
    <row r="33" spans="1:17" ht="19.5" customHeight="1">
      <c r="A33" s="118"/>
      <c r="B33" s="1137" t="s">
        <v>41</v>
      </c>
      <c r="C33" s="1137"/>
      <c r="D33" s="54">
        <f>+ESF!E36</f>
        <v>0</v>
      </c>
      <c r="E33" s="54">
        <v>0</v>
      </c>
      <c r="F33" s="54">
        <v>0</v>
      </c>
      <c r="G33" s="104">
        <f>+D33+E33+F33</f>
        <v>0</v>
      </c>
      <c r="H33" s="104">
        <f>+G33+D33</f>
        <v>0</v>
      </c>
      <c r="I33" s="52"/>
      <c r="K33" s="152"/>
    </row>
    <row r="34" spans="1:17" ht="19.5" customHeight="1">
      <c r="A34" s="118"/>
      <c r="B34" s="1137" t="s">
        <v>43</v>
      </c>
      <c r="C34" s="1137"/>
      <c r="D34" s="54">
        <f>+ESF!E37</f>
        <v>0</v>
      </c>
      <c r="E34" s="54">
        <v>0</v>
      </c>
      <c r="F34" s="54">
        <v>0</v>
      </c>
      <c r="G34" s="104">
        <f>+D34+E34+F34</f>
        <v>0</v>
      </c>
      <c r="H34" s="104">
        <f>+G34+D34</f>
        <v>0</v>
      </c>
      <c r="I34" s="52"/>
      <c r="K34" s="152" t="str">
        <f>IF(G34=ESF!D37," ","error")</f>
        <v xml:space="preserve"> </v>
      </c>
    </row>
    <row r="35" spans="1:17">
      <c r="A35" s="118"/>
      <c r="B35" s="154"/>
      <c r="C35" s="154"/>
      <c r="D35" s="155"/>
      <c r="E35" s="153"/>
      <c r="F35" s="153"/>
      <c r="G35" s="153"/>
      <c r="H35" s="153"/>
      <c r="I35" s="52"/>
      <c r="K35" s="152"/>
    </row>
    <row r="36" spans="1:17" ht="6" customHeight="1">
      <c r="A36" s="1147"/>
      <c r="B36" s="1148"/>
      <c r="C36" s="1148"/>
      <c r="D36" s="1148"/>
      <c r="E36" s="1148"/>
      <c r="F36" s="1148"/>
      <c r="G36" s="1148"/>
      <c r="H36" s="1148"/>
      <c r="I36" s="1149"/>
    </row>
    <row r="37" spans="1:17" ht="6" customHeight="1">
      <c r="A37" s="49"/>
      <c r="B37" s="156"/>
      <c r="C37" s="157"/>
      <c r="E37" s="49"/>
      <c r="F37" s="49"/>
      <c r="G37" s="49"/>
      <c r="H37" s="49"/>
      <c r="I37" s="49"/>
    </row>
    <row r="38" spans="1:17" ht="15" customHeight="1">
      <c r="A38" s="29"/>
      <c r="B38" s="1150" t="s">
        <v>76</v>
      </c>
      <c r="C38" s="1150"/>
      <c r="D38" s="1150"/>
      <c r="E38" s="1150"/>
      <c r="F38" s="1150"/>
      <c r="G38" s="1150"/>
      <c r="H38" s="1150"/>
      <c r="I38" s="56"/>
      <c r="J38" s="56"/>
      <c r="K38" s="29"/>
      <c r="L38" s="29"/>
      <c r="M38" s="29"/>
      <c r="N38" s="29"/>
      <c r="O38" s="29"/>
      <c r="P38" s="29"/>
      <c r="Q38" s="29"/>
    </row>
    <row r="39" spans="1:17" ht="9.75" customHeight="1">
      <c r="A39" s="29"/>
      <c r="B39" s="56"/>
      <c r="C39" s="77"/>
      <c r="D39" s="78"/>
      <c r="E39" s="78"/>
      <c r="F39" s="29"/>
      <c r="G39" s="79"/>
      <c r="H39" s="77"/>
      <c r="I39" s="78"/>
      <c r="J39" s="78"/>
      <c r="K39" s="29"/>
      <c r="L39" s="29"/>
      <c r="M39" s="29"/>
      <c r="N39" s="29"/>
      <c r="O39" s="29"/>
      <c r="P39" s="29"/>
      <c r="Q39" s="29"/>
    </row>
    <row r="40" spans="1:17" ht="50.1" customHeight="1">
      <c r="A40" s="29"/>
      <c r="B40" s="1151"/>
      <c r="C40" s="1151"/>
      <c r="D40" s="78"/>
      <c r="E40" s="159"/>
      <c r="F40" s="159"/>
      <c r="G40" s="159"/>
      <c r="H40" s="160"/>
      <c r="I40" s="78"/>
      <c r="J40" s="78"/>
      <c r="K40" s="29"/>
      <c r="L40" s="29"/>
      <c r="M40" s="29"/>
      <c r="N40" s="29"/>
      <c r="O40" s="29"/>
      <c r="P40" s="29"/>
      <c r="Q40" s="29"/>
    </row>
    <row r="41" spans="1:17" ht="14.1" customHeight="1">
      <c r="A41" s="29"/>
      <c r="B41" s="1095" t="s">
        <v>1224</v>
      </c>
      <c r="C41" s="1095"/>
      <c r="D41" s="32"/>
      <c r="E41" s="1094" t="s">
        <v>1286</v>
      </c>
      <c r="F41" s="1094"/>
      <c r="G41" s="1094"/>
      <c r="H41" s="319"/>
      <c r="I41" s="82"/>
      <c r="J41" s="29"/>
      <c r="P41" s="29"/>
      <c r="Q41" s="29"/>
    </row>
    <row r="42" spans="1:17" ht="27.75" customHeight="1">
      <c r="A42" s="29"/>
      <c r="B42" s="1093" t="s">
        <v>1213</v>
      </c>
      <c r="C42" s="1093"/>
      <c r="D42" s="102"/>
      <c r="E42" s="1116" t="s">
        <v>1349</v>
      </c>
      <c r="F42" s="1116"/>
      <c r="G42" s="1116"/>
      <c r="H42" s="320"/>
      <c r="I42" s="82"/>
      <c r="J42" s="29"/>
      <c r="P42" s="29"/>
      <c r="Q42" s="29"/>
    </row>
    <row r="43" spans="1:17">
      <c r="B43" s="29"/>
      <c r="C43" s="29"/>
      <c r="D43" s="35"/>
      <c r="E43" s="29"/>
      <c r="F43" s="29"/>
      <c r="G43" s="29"/>
    </row>
    <row r="44" spans="1:17">
      <c r="B44" s="29"/>
      <c r="C44" s="29"/>
      <c r="D44" s="35"/>
      <c r="E44" s="29"/>
      <c r="F44" s="29"/>
      <c r="G44" s="29"/>
    </row>
  </sheetData>
  <sheetProtection formatCells="0" selectLockedCells="1"/>
  <mergeCells count="36">
    <mergeCell ref="B41:C41"/>
    <mergeCell ref="B42:C42"/>
    <mergeCell ref="B33:C33"/>
    <mergeCell ref="B34:C34"/>
    <mergeCell ref="A36:I36"/>
    <mergeCell ref="B38:H38"/>
    <mergeCell ref="B40:C40"/>
    <mergeCell ref="E41:G41"/>
    <mergeCell ref="E42:G42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30:C30"/>
    <mergeCell ref="B31:C31"/>
    <mergeCell ref="A3:H3"/>
    <mergeCell ref="C1:G1"/>
    <mergeCell ref="C2:G2"/>
    <mergeCell ref="D5:F5"/>
    <mergeCell ref="B18:C18"/>
    <mergeCell ref="C4:G4"/>
    <mergeCell ref="A6:I6"/>
    <mergeCell ref="A7:I7"/>
    <mergeCell ref="B8:C9"/>
    <mergeCell ref="A10:I10"/>
    <mergeCell ref="A11:I11"/>
    <mergeCell ref="B12:C12"/>
    <mergeCell ref="B14:C14"/>
    <mergeCell ref="B16:C16"/>
    <mergeCell ref="B17:C17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  <ignoredErrors>
    <ignoredError sqref="D20:D21 D23:D26 D32:D3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0"/>
  <sheetViews>
    <sheetView showGridLines="0" topLeftCell="A4" zoomScale="106" zoomScaleNormal="106" workbookViewId="0">
      <selection activeCell="L34" sqref="L34"/>
    </sheetView>
  </sheetViews>
  <sheetFormatPr baseColWidth="10" defaultRowHeight="12.75"/>
  <cols>
    <col min="1" max="1" width="4.85546875" style="207" customWidth="1"/>
    <col min="2" max="2" width="14.5703125" style="207" customWidth="1"/>
    <col min="3" max="3" width="18.85546875" style="207" customWidth="1"/>
    <col min="4" max="4" width="21.85546875" style="207" customWidth="1"/>
    <col min="5" max="5" width="3.42578125" style="207" customWidth="1"/>
    <col min="6" max="6" width="22.28515625" style="207" customWidth="1"/>
    <col min="7" max="7" width="29.7109375" style="207" customWidth="1"/>
    <col min="8" max="8" width="20.7109375" style="207" customWidth="1"/>
    <col min="9" max="9" width="20.85546875" style="207" customWidth="1"/>
    <col min="10" max="10" width="3.7109375" style="207" customWidth="1"/>
    <col min="11" max="16384" width="11.42578125" style="163"/>
  </cols>
  <sheetData>
    <row r="1" spans="1:10" ht="7.5" customHeight="1">
      <c r="A1" s="161"/>
      <c r="B1" s="162"/>
      <c r="C1" s="1154"/>
      <c r="D1" s="1154"/>
      <c r="E1" s="1154"/>
      <c r="F1" s="1154"/>
      <c r="G1" s="1154"/>
      <c r="H1" s="1154"/>
      <c r="I1" s="162"/>
      <c r="J1" s="162"/>
    </row>
    <row r="2" spans="1:10" ht="14.1" customHeight="1">
      <c r="A2" s="161"/>
      <c r="B2" s="162"/>
      <c r="C2" s="1154" t="s">
        <v>460</v>
      </c>
      <c r="D2" s="1154"/>
      <c r="E2" s="1154"/>
      <c r="F2" s="1154"/>
      <c r="G2" s="1154"/>
      <c r="H2" s="1154"/>
      <c r="I2" s="162"/>
      <c r="J2" s="162"/>
    </row>
    <row r="3" spans="1:10" ht="14.1" customHeight="1">
      <c r="A3" s="1089" t="s">
        <v>1523</v>
      </c>
      <c r="B3" s="1089"/>
      <c r="C3" s="1089"/>
      <c r="D3" s="1089"/>
      <c r="E3" s="1089"/>
      <c r="F3" s="1089"/>
      <c r="G3" s="1089"/>
      <c r="H3" s="1089"/>
      <c r="I3" s="1089"/>
      <c r="J3" s="1089"/>
    </row>
    <row r="4" spans="1:10" ht="14.1" customHeight="1">
      <c r="A4" s="161"/>
      <c r="B4" s="162"/>
      <c r="C4" s="1154" t="s">
        <v>0</v>
      </c>
      <c r="D4" s="1154"/>
      <c r="E4" s="1154"/>
      <c r="F4" s="1154"/>
      <c r="G4" s="1154"/>
      <c r="H4" s="1154"/>
      <c r="I4" s="162"/>
      <c r="J4" s="162"/>
    </row>
    <row r="5" spans="1:10" ht="6" customHeight="1">
      <c r="A5" s="164"/>
      <c r="B5" s="1155"/>
      <c r="C5" s="1155"/>
      <c r="D5" s="1156"/>
      <c r="E5" s="1156"/>
      <c r="F5" s="1156"/>
      <c r="G5" s="1156"/>
      <c r="H5" s="1156"/>
      <c r="I5" s="1156"/>
      <c r="J5" s="165"/>
    </row>
    <row r="6" spans="1:10" ht="20.100000000000001" customHeight="1">
      <c r="A6" s="166"/>
      <c r="B6" s="167"/>
      <c r="C6" s="28"/>
      <c r="D6" s="27" t="s">
        <v>3</v>
      </c>
      <c r="E6" s="1087" t="s">
        <v>535</v>
      </c>
      <c r="F6" s="1087"/>
      <c r="G6" s="1087"/>
      <c r="H6" s="28"/>
      <c r="I6" s="28"/>
      <c r="J6" s="28"/>
    </row>
    <row r="7" spans="1:10" ht="5.0999999999999996" customHeight="1">
      <c r="A7" s="168"/>
      <c r="B7" s="1157"/>
      <c r="C7" s="1157"/>
      <c r="D7" s="1157"/>
      <c r="E7" s="1157"/>
      <c r="F7" s="1157"/>
      <c r="G7" s="1157"/>
      <c r="H7" s="1157"/>
      <c r="I7" s="1157"/>
      <c r="J7" s="1157"/>
    </row>
    <row r="8" spans="1:10" ht="3" customHeight="1">
      <c r="A8" s="168"/>
      <c r="B8" s="1157"/>
      <c r="C8" s="1157"/>
      <c r="D8" s="1157"/>
      <c r="E8" s="1157"/>
      <c r="F8" s="1157"/>
      <c r="G8" s="1157"/>
      <c r="H8" s="1157"/>
      <c r="I8" s="1157"/>
      <c r="J8" s="1157"/>
    </row>
    <row r="9" spans="1:10" ht="30" customHeight="1">
      <c r="A9" s="169"/>
      <c r="B9" s="1158" t="s">
        <v>145</v>
      </c>
      <c r="C9" s="1158"/>
      <c r="D9" s="1158"/>
      <c r="E9" s="170"/>
      <c r="F9" s="171" t="s">
        <v>146</v>
      </c>
      <c r="G9" s="171" t="s">
        <v>147</v>
      </c>
      <c r="H9" s="170" t="s">
        <v>148</v>
      </c>
      <c r="I9" s="170" t="s">
        <v>149</v>
      </c>
      <c r="J9" s="172"/>
    </row>
    <row r="10" spans="1:10" ht="3" customHeight="1">
      <c r="A10" s="173"/>
      <c r="B10" s="1157"/>
      <c r="C10" s="1157"/>
      <c r="D10" s="1157"/>
      <c r="E10" s="1157"/>
      <c r="F10" s="1157"/>
      <c r="G10" s="1157"/>
      <c r="H10" s="1157"/>
      <c r="I10" s="1157"/>
      <c r="J10" s="1159"/>
    </row>
    <row r="11" spans="1:10" ht="9.9499999999999993" customHeight="1">
      <c r="A11" s="174"/>
      <c r="B11" s="1152"/>
      <c r="C11" s="1152"/>
      <c r="D11" s="1152"/>
      <c r="E11" s="1152"/>
      <c r="F11" s="1152"/>
      <c r="G11" s="1152"/>
      <c r="H11" s="1152"/>
      <c r="I11" s="1152"/>
      <c r="J11" s="1153"/>
    </row>
    <row r="12" spans="1:10">
      <c r="A12" s="174"/>
      <c r="B12" s="1161" t="s">
        <v>150</v>
      </c>
      <c r="C12" s="1161"/>
      <c r="D12" s="1161"/>
      <c r="E12" s="175"/>
      <c r="F12" s="175"/>
      <c r="G12" s="175"/>
      <c r="H12" s="175"/>
      <c r="I12" s="175"/>
      <c r="J12" s="176"/>
    </row>
    <row r="13" spans="1:10">
      <c r="A13" s="177"/>
      <c r="B13" s="1162" t="s">
        <v>151</v>
      </c>
      <c r="C13" s="1162"/>
      <c r="D13" s="1162"/>
      <c r="E13" s="178"/>
      <c r="F13" s="178"/>
      <c r="G13" s="178"/>
      <c r="H13" s="178"/>
      <c r="I13" s="178"/>
      <c r="J13" s="179"/>
    </row>
    <row r="14" spans="1:10">
      <c r="A14" s="177"/>
      <c r="B14" s="1161" t="s">
        <v>152</v>
      </c>
      <c r="C14" s="1161"/>
      <c r="D14" s="1161"/>
      <c r="E14" s="178"/>
      <c r="F14" s="180"/>
      <c r="G14" s="180"/>
      <c r="H14" s="121">
        <f>SUM(H15:H17)</f>
        <v>0</v>
      </c>
      <c r="I14" s="121">
        <f>SUM(I15:I17)</f>
        <v>0</v>
      </c>
      <c r="J14" s="181"/>
    </row>
    <row r="15" spans="1:10">
      <c r="A15" s="182"/>
      <c r="B15" s="183"/>
      <c r="C15" s="1163" t="s">
        <v>153</v>
      </c>
      <c r="D15" s="1163"/>
      <c r="E15" s="178"/>
      <c r="F15" s="184"/>
      <c r="G15" s="184"/>
      <c r="H15" s="185">
        <v>0</v>
      </c>
      <c r="I15" s="185">
        <v>0</v>
      </c>
      <c r="J15" s="186"/>
    </row>
    <row r="16" spans="1:10">
      <c r="A16" s="182"/>
      <c r="B16" s="183"/>
      <c r="C16" s="1163" t="s">
        <v>154</v>
      </c>
      <c r="D16" s="1163"/>
      <c r="E16" s="178"/>
      <c r="F16" s="184"/>
      <c r="G16" s="184"/>
      <c r="H16" s="185">
        <v>0</v>
      </c>
      <c r="I16" s="185">
        <v>0</v>
      </c>
      <c r="J16" s="186"/>
    </row>
    <row r="17" spans="1:10">
      <c r="A17" s="182"/>
      <c r="B17" s="183"/>
      <c r="C17" s="1163" t="s">
        <v>155</v>
      </c>
      <c r="D17" s="1163"/>
      <c r="E17" s="178"/>
      <c r="F17" s="184"/>
      <c r="G17" s="184"/>
      <c r="H17" s="185">
        <v>0</v>
      </c>
      <c r="I17" s="185">
        <v>0</v>
      </c>
      <c r="J17" s="186"/>
    </row>
    <row r="18" spans="1:10" ht="9.9499999999999993" customHeight="1">
      <c r="A18" s="182"/>
      <c r="B18" s="183"/>
      <c r="C18" s="183"/>
      <c r="D18" s="187"/>
      <c r="E18" s="178"/>
      <c r="F18" s="188"/>
      <c r="G18" s="188"/>
      <c r="H18" s="189"/>
      <c r="I18" s="189"/>
      <c r="J18" s="186"/>
    </row>
    <row r="19" spans="1:10">
      <c r="A19" s="177"/>
      <c r="B19" s="1161" t="s">
        <v>156</v>
      </c>
      <c r="C19" s="1161"/>
      <c r="D19" s="1161"/>
      <c r="E19" s="178"/>
      <c r="F19" s="180"/>
      <c r="G19" s="180"/>
      <c r="H19" s="121">
        <f>SUM(H20:H23)</f>
        <v>0</v>
      </c>
      <c r="I19" s="121">
        <f>SUM(I20:I23)</f>
        <v>0</v>
      </c>
      <c r="J19" s="181"/>
    </row>
    <row r="20" spans="1:10">
      <c r="A20" s="182"/>
      <c r="B20" s="183"/>
      <c r="C20" s="1163" t="s">
        <v>157</v>
      </c>
      <c r="D20" s="1163"/>
      <c r="E20" s="178"/>
      <c r="F20" s="184"/>
      <c r="G20" s="184"/>
      <c r="H20" s="185">
        <v>0</v>
      </c>
      <c r="I20" s="185">
        <v>0</v>
      </c>
      <c r="J20" s="186"/>
    </row>
    <row r="21" spans="1:10">
      <c r="A21" s="182"/>
      <c r="B21" s="183"/>
      <c r="C21" s="1163" t="s">
        <v>158</v>
      </c>
      <c r="D21" s="1163"/>
      <c r="E21" s="178"/>
      <c r="F21" s="184"/>
      <c r="G21" s="184"/>
      <c r="H21" s="185">
        <v>0</v>
      </c>
      <c r="I21" s="185">
        <v>0</v>
      </c>
      <c r="J21" s="186"/>
    </row>
    <row r="22" spans="1:10">
      <c r="A22" s="182"/>
      <c r="B22" s="183"/>
      <c r="C22" s="1163" t="s">
        <v>154</v>
      </c>
      <c r="D22" s="1163"/>
      <c r="E22" s="178"/>
      <c r="F22" s="184"/>
      <c r="G22" s="184"/>
      <c r="H22" s="185">
        <v>0</v>
      </c>
      <c r="I22" s="185">
        <v>0</v>
      </c>
      <c r="J22" s="186"/>
    </row>
    <row r="23" spans="1:10">
      <c r="A23" s="182"/>
      <c r="B23" s="190"/>
      <c r="C23" s="1163" t="s">
        <v>155</v>
      </c>
      <c r="D23" s="1163"/>
      <c r="E23" s="178"/>
      <c r="F23" s="184"/>
      <c r="G23" s="184"/>
      <c r="H23" s="191">
        <v>0</v>
      </c>
      <c r="I23" s="191">
        <v>0</v>
      </c>
      <c r="J23" s="186"/>
    </row>
    <row r="24" spans="1:10" ht="9.9499999999999993" customHeight="1">
      <c r="A24" s="182"/>
      <c r="B24" s="183"/>
      <c r="C24" s="183"/>
      <c r="D24" s="187"/>
      <c r="E24" s="178"/>
      <c r="F24" s="192"/>
      <c r="G24" s="192"/>
      <c r="H24" s="193"/>
      <c r="I24" s="193"/>
      <c r="J24" s="186"/>
    </row>
    <row r="25" spans="1:10">
      <c r="A25" s="194"/>
      <c r="B25" s="1160" t="s">
        <v>159</v>
      </c>
      <c r="C25" s="1160"/>
      <c r="D25" s="1160"/>
      <c r="E25" s="195"/>
      <c r="F25" s="196"/>
      <c r="G25" s="196"/>
      <c r="H25" s="197">
        <f>H14+H19</f>
        <v>0</v>
      </c>
      <c r="I25" s="197">
        <f>I14+I19</f>
        <v>0</v>
      </c>
      <c r="J25" s="198"/>
    </row>
    <row r="26" spans="1:10">
      <c r="A26" s="177"/>
      <c r="B26" s="183"/>
      <c r="C26" s="183"/>
      <c r="D26" s="199"/>
      <c r="E26" s="178"/>
      <c r="F26" s="192"/>
      <c r="G26" s="192"/>
      <c r="H26" s="193"/>
      <c r="I26" s="193"/>
      <c r="J26" s="181"/>
    </row>
    <row r="27" spans="1:10">
      <c r="A27" s="177"/>
      <c r="B27" s="1162" t="s">
        <v>160</v>
      </c>
      <c r="C27" s="1162"/>
      <c r="D27" s="1162"/>
      <c r="E27" s="178"/>
      <c r="F27" s="192"/>
      <c r="G27" s="192"/>
      <c r="H27" s="193"/>
      <c r="I27" s="193"/>
      <c r="J27" s="181"/>
    </row>
    <row r="28" spans="1:10">
      <c r="A28" s="177"/>
      <c r="B28" s="1161" t="s">
        <v>152</v>
      </c>
      <c r="C28" s="1161"/>
      <c r="D28" s="1161"/>
      <c r="E28" s="178"/>
      <c r="F28" s="180"/>
      <c r="G28" s="180"/>
      <c r="H28" s="121">
        <f>SUM(H29:H31)</f>
        <v>0</v>
      </c>
      <c r="I28" s="121">
        <f>SUM(I29:I31)</f>
        <v>0</v>
      </c>
      <c r="J28" s="181"/>
    </row>
    <row r="29" spans="1:10">
      <c r="A29" s="182"/>
      <c r="B29" s="183"/>
      <c r="C29" s="1163" t="s">
        <v>153</v>
      </c>
      <c r="D29" s="1163"/>
      <c r="E29" s="178"/>
      <c r="F29" s="184"/>
      <c r="G29" s="184"/>
      <c r="H29" s="185">
        <v>0</v>
      </c>
      <c r="I29" s="185">
        <v>0</v>
      </c>
      <c r="J29" s="186"/>
    </row>
    <row r="30" spans="1:10">
      <c r="A30" s="182"/>
      <c r="B30" s="190"/>
      <c r="C30" s="1163" t="s">
        <v>154</v>
      </c>
      <c r="D30" s="1163"/>
      <c r="E30" s="190"/>
      <c r="F30" s="200"/>
      <c r="G30" s="200"/>
      <c r="H30" s="185">
        <v>0</v>
      </c>
      <c r="I30" s="185">
        <v>0</v>
      </c>
      <c r="J30" s="186"/>
    </row>
    <row r="31" spans="1:10">
      <c r="A31" s="182"/>
      <c r="B31" s="190"/>
      <c r="C31" s="1163" t="s">
        <v>155</v>
      </c>
      <c r="D31" s="1163"/>
      <c r="E31" s="190"/>
      <c r="F31" s="200"/>
      <c r="G31" s="200"/>
      <c r="H31" s="185">
        <v>0</v>
      </c>
      <c r="I31" s="185">
        <v>0</v>
      </c>
      <c r="J31" s="186"/>
    </row>
    <row r="32" spans="1:10" ht="9.9499999999999993" customHeight="1">
      <c r="A32" s="182"/>
      <c r="B32" s="183"/>
      <c r="C32" s="183"/>
      <c r="D32" s="187"/>
      <c r="E32" s="178"/>
      <c r="F32" s="192"/>
      <c r="G32" s="192"/>
      <c r="H32" s="193"/>
      <c r="I32" s="193"/>
      <c r="J32" s="186"/>
    </row>
    <row r="33" spans="1:10">
      <c r="A33" s="177"/>
      <c r="B33" s="1161" t="s">
        <v>156</v>
      </c>
      <c r="C33" s="1161"/>
      <c r="D33" s="1161"/>
      <c r="E33" s="178"/>
      <c r="F33" s="180"/>
      <c r="G33" s="180"/>
      <c r="H33" s="121">
        <f>SUM(H34:H37)</f>
        <v>0</v>
      </c>
      <c r="I33" s="121">
        <f>SUM(I34:I37)</f>
        <v>0</v>
      </c>
      <c r="J33" s="181"/>
    </row>
    <row r="34" spans="1:10">
      <c r="A34" s="182"/>
      <c r="B34" s="183"/>
      <c r="C34" s="1163" t="s">
        <v>157</v>
      </c>
      <c r="D34" s="1163"/>
      <c r="E34" s="178"/>
      <c r="F34" s="184"/>
      <c r="G34" s="184"/>
      <c r="H34" s="185">
        <v>0</v>
      </c>
      <c r="I34" s="185">
        <v>0</v>
      </c>
      <c r="J34" s="186"/>
    </row>
    <row r="35" spans="1:10">
      <c r="A35" s="182"/>
      <c r="B35" s="183"/>
      <c r="C35" s="1163" t="s">
        <v>158</v>
      </c>
      <c r="D35" s="1163"/>
      <c r="E35" s="178"/>
      <c r="F35" s="184"/>
      <c r="G35" s="184"/>
      <c r="H35" s="185">
        <v>0</v>
      </c>
      <c r="I35" s="185">
        <v>0</v>
      </c>
      <c r="J35" s="186"/>
    </row>
    <row r="36" spans="1:10">
      <c r="A36" s="182"/>
      <c r="B36" s="183"/>
      <c r="C36" s="1163" t="s">
        <v>154</v>
      </c>
      <c r="D36" s="1163"/>
      <c r="E36" s="178"/>
      <c r="F36" s="184"/>
      <c r="G36" s="184"/>
      <c r="H36" s="185">
        <v>0</v>
      </c>
      <c r="I36" s="185">
        <v>0</v>
      </c>
      <c r="J36" s="186"/>
    </row>
    <row r="37" spans="1:10">
      <c r="A37" s="182"/>
      <c r="B37" s="178"/>
      <c r="C37" s="1163" t="s">
        <v>155</v>
      </c>
      <c r="D37" s="1163"/>
      <c r="E37" s="178"/>
      <c r="F37" s="184"/>
      <c r="G37" s="184"/>
      <c r="H37" s="185">
        <v>0</v>
      </c>
      <c r="I37" s="185">
        <v>0</v>
      </c>
      <c r="J37" s="186"/>
    </row>
    <row r="38" spans="1:10" ht="9.9499999999999993" customHeight="1">
      <c r="A38" s="182"/>
      <c r="B38" s="178"/>
      <c r="C38" s="178"/>
      <c r="D38" s="187"/>
      <c r="E38" s="178"/>
      <c r="F38" s="192"/>
      <c r="G38" s="192"/>
      <c r="H38" s="185"/>
      <c r="I38" s="193"/>
      <c r="J38" s="186"/>
    </row>
    <row r="39" spans="1:10">
      <c r="A39" s="194"/>
      <c r="B39" s="1160" t="s">
        <v>161</v>
      </c>
      <c r="C39" s="1160"/>
      <c r="D39" s="1160"/>
      <c r="E39" s="195"/>
      <c r="F39" s="201"/>
      <c r="G39" s="201"/>
      <c r="H39" s="197">
        <f>+H28+H33</f>
        <v>0</v>
      </c>
      <c r="I39" s="197">
        <f>+I28+I33</f>
        <v>0</v>
      </c>
      <c r="J39" s="198"/>
    </row>
    <row r="40" spans="1:10">
      <c r="A40" s="182"/>
      <c r="B40" s="183"/>
      <c r="C40" s="183"/>
      <c r="D40" s="187"/>
      <c r="E40" s="178"/>
      <c r="F40" s="192"/>
      <c r="G40" s="192"/>
      <c r="H40" s="193"/>
      <c r="I40" s="193"/>
      <c r="J40" s="186"/>
    </row>
    <row r="41" spans="1:10" ht="15">
      <c r="A41" s="182"/>
      <c r="B41" s="1161" t="s">
        <v>162</v>
      </c>
      <c r="C41" s="1161"/>
      <c r="D41" s="1161"/>
      <c r="E41" s="178"/>
      <c r="F41" s="841">
        <v>0</v>
      </c>
      <c r="G41" s="841">
        <v>0</v>
      </c>
      <c r="H41" s="185">
        <v>10393599.619999999</v>
      </c>
      <c r="I41" s="185">
        <v>10460488.98</v>
      </c>
      <c r="J41" s="186"/>
    </row>
    <row r="42" spans="1:10">
      <c r="A42" s="182"/>
      <c r="B42" s="183"/>
      <c r="C42" s="183"/>
      <c r="D42" s="187"/>
      <c r="E42" s="178"/>
      <c r="F42" s="192"/>
      <c r="G42" s="192"/>
      <c r="H42" s="185"/>
      <c r="I42" s="185"/>
      <c r="J42" s="186"/>
    </row>
    <row r="43" spans="1:10">
      <c r="A43" s="202"/>
      <c r="B43" s="1164" t="s">
        <v>163</v>
      </c>
      <c r="C43" s="1164"/>
      <c r="D43" s="1164"/>
      <c r="E43" s="203"/>
      <c r="F43" s="204"/>
      <c r="G43" s="204"/>
      <c r="H43" s="205">
        <f>H25+H39+H41</f>
        <v>10393599.619999999</v>
      </c>
      <c r="I43" s="205">
        <f>I25+I39+I41</f>
        <v>10460488.98</v>
      </c>
      <c r="J43" s="206"/>
    </row>
    <row r="44" spans="1:10" ht="6" customHeight="1">
      <c r="B44" s="1162"/>
      <c r="C44" s="1162"/>
      <c r="D44" s="1162"/>
      <c r="E44" s="1162"/>
      <c r="F44" s="1162"/>
      <c r="G44" s="1162"/>
      <c r="H44" s="1162"/>
      <c r="I44" s="1162"/>
      <c r="J44" s="1162"/>
    </row>
    <row r="45" spans="1:10" ht="6" customHeight="1">
      <c r="B45" s="208"/>
      <c r="C45" s="208"/>
      <c r="D45" s="209"/>
      <c r="E45" s="210"/>
      <c r="F45" s="209"/>
      <c r="G45" s="210"/>
      <c r="H45" s="210"/>
      <c r="I45" s="210"/>
    </row>
    <row r="46" spans="1:10" s="211" customFormat="1" ht="15" customHeight="1">
      <c r="A46" s="163"/>
      <c r="B46" s="1165" t="s">
        <v>76</v>
      </c>
      <c r="C46" s="1165"/>
      <c r="D46" s="1165"/>
      <c r="E46" s="1165"/>
      <c r="F46" s="1165"/>
      <c r="G46" s="1165"/>
      <c r="H46" s="1165"/>
      <c r="I46" s="1165"/>
      <c r="J46" s="1165"/>
    </row>
    <row r="47" spans="1:10" s="211" customFormat="1" ht="28.5" customHeight="1">
      <c r="A47" s="163"/>
      <c r="B47" s="187"/>
      <c r="C47" s="212"/>
      <c r="D47" s="213"/>
      <c r="E47" s="213"/>
      <c r="F47" s="163"/>
      <c r="G47" s="214"/>
      <c r="H47" s="215"/>
      <c r="I47" s="215"/>
      <c r="J47" s="213"/>
    </row>
    <row r="48" spans="1:10" s="211" customFormat="1" ht="25.5" customHeight="1">
      <c r="A48" s="163"/>
      <c r="B48" s="187"/>
      <c r="C48" s="1097"/>
      <c r="D48" s="1097"/>
      <c r="E48" s="213"/>
      <c r="F48" s="163"/>
      <c r="G48" s="1096"/>
      <c r="H48" s="1096"/>
      <c r="I48" s="213"/>
      <c r="J48" s="213"/>
    </row>
    <row r="49" spans="1:10" s="211" customFormat="1" ht="14.1" customHeight="1">
      <c r="A49" s="163"/>
      <c r="B49" s="193"/>
      <c r="C49" s="1095" t="s">
        <v>1224</v>
      </c>
      <c r="D49" s="1095"/>
      <c r="E49" s="213"/>
      <c r="F49" s="213"/>
      <c r="G49" s="1094" t="s">
        <v>1286</v>
      </c>
      <c r="H49" s="1094"/>
      <c r="I49" s="178"/>
      <c r="J49" s="213"/>
    </row>
    <row r="50" spans="1:10" s="211" customFormat="1" ht="45" customHeight="1">
      <c r="A50" s="163"/>
      <c r="B50" s="216"/>
      <c r="C50" s="1093" t="s">
        <v>1221</v>
      </c>
      <c r="D50" s="1093"/>
      <c r="E50" s="217"/>
      <c r="F50" s="217"/>
      <c r="G50" s="1093" t="s">
        <v>1349</v>
      </c>
      <c r="H50" s="1093"/>
      <c r="I50" s="178"/>
      <c r="J50" s="21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11:J11"/>
    <mergeCell ref="C1:H1"/>
    <mergeCell ref="C2:H2"/>
    <mergeCell ref="C4:H4"/>
    <mergeCell ref="B5:C5"/>
    <mergeCell ref="D5:I5"/>
    <mergeCell ref="B7:J7"/>
    <mergeCell ref="B8:J8"/>
    <mergeCell ref="B9:D9"/>
    <mergeCell ref="B10:J10"/>
    <mergeCell ref="E6:G6"/>
    <mergeCell ref="A3:J3"/>
  </mergeCells>
  <printOptions verticalCentered="1"/>
  <pageMargins left="0.31496062992125984" right="0" top="0.47244094488188981" bottom="0.59055118110236227" header="0" footer="0"/>
  <pageSetup scale="81" orientation="landscape" r:id="rId1"/>
  <headerFooter>
    <oddFooter>&amp;R7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4"/>
  <sheetViews>
    <sheetView showGridLines="0" zoomScale="110" zoomScaleNormal="110" workbookViewId="0">
      <selection activeCell="D40" sqref="D40"/>
    </sheetView>
  </sheetViews>
  <sheetFormatPr baseColWidth="10" defaultRowHeight="12.75"/>
  <cols>
    <col min="1" max="1" width="19.28515625" style="22" customWidth="1"/>
    <col min="2" max="2" width="36.5703125" style="248" customWidth="1"/>
    <col min="3" max="3" width="5.85546875" style="248" customWidth="1"/>
    <col min="4" max="4" width="54.7109375" style="248" customWidth="1"/>
    <col min="5" max="6" width="15.7109375" style="248" customWidth="1"/>
    <col min="7" max="16384" width="11.42578125" style="248"/>
  </cols>
  <sheetData>
    <row r="1" spans="1:8" ht="9.75" customHeight="1">
      <c r="A1" s="1089"/>
      <c r="B1" s="1089"/>
      <c r="C1" s="1089"/>
      <c r="D1" s="1089"/>
    </row>
    <row r="2" spans="1:8">
      <c r="A2" s="1089" t="s">
        <v>462</v>
      </c>
      <c r="B2" s="1089"/>
      <c r="C2" s="1089"/>
      <c r="D2" s="1089"/>
    </row>
    <row r="3" spans="1:8">
      <c r="A3" s="1089" t="s">
        <v>1523</v>
      </c>
      <c r="B3" s="1089"/>
      <c r="C3" s="1089"/>
      <c r="D3" s="1089"/>
    </row>
    <row r="4" spans="1:8">
      <c r="A4" s="1089" t="s">
        <v>0</v>
      </c>
      <c r="B4" s="1089"/>
      <c r="C4" s="1089"/>
      <c r="D4" s="1089"/>
    </row>
    <row r="5" spans="1:8" ht="8.25" customHeight="1"/>
    <row r="6" spans="1:8" ht="15" customHeight="1">
      <c r="B6" s="27" t="s">
        <v>3</v>
      </c>
      <c r="C6" s="1087" t="s">
        <v>535</v>
      </c>
      <c r="D6" s="1087"/>
      <c r="E6" s="28"/>
      <c r="F6" s="28"/>
      <c r="G6" s="28"/>
      <c r="H6" s="28"/>
    </row>
    <row r="8" spans="1:8" ht="24.75" customHeight="1">
      <c r="A8" s="249" t="s">
        <v>331</v>
      </c>
      <c r="B8" s="1166" t="s">
        <v>75</v>
      </c>
      <c r="C8" s="1166"/>
      <c r="D8" s="1167"/>
    </row>
    <row r="9" spans="1:8">
      <c r="A9" s="250" t="s">
        <v>332</v>
      </c>
      <c r="B9" s="251"/>
      <c r="C9" s="251"/>
      <c r="D9" s="252"/>
    </row>
    <row r="10" spans="1:8">
      <c r="A10" s="64"/>
      <c r="B10" s="253"/>
      <c r="C10" s="253"/>
      <c r="D10" s="254"/>
    </row>
    <row r="11" spans="1:8">
      <c r="A11" s="64"/>
      <c r="B11" s="253"/>
      <c r="C11" s="253"/>
      <c r="D11" s="254"/>
    </row>
    <row r="12" spans="1:8">
      <c r="A12" s="64"/>
      <c r="B12" s="253"/>
      <c r="C12" s="253"/>
      <c r="D12" s="254"/>
    </row>
    <row r="13" spans="1:8">
      <c r="A13" s="64"/>
      <c r="B13" s="253"/>
      <c r="C13" s="253"/>
      <c r="D13" s="254"/>
    </row>
    <row r="14" spans="1:8">
      <c r="A14" s="64" t="s">
        <v>333</v>
      </c>
      <c r="B14" s="253"/>
      <c r="C14" s="253"/>
      <c r="D14" s="254"/>
    </row>
    <row r="15" spans="1:8">
      <c r="A15" s="64"/>
      <c r="B15" s="253"/>
      <c r="C15" s="253"/>
      <c r="D15" s="254"/>
    </row>
    <row r="16" spans="1:8">
      <c r="A16" s="64"/>
      <c r="B16" s="253"/>
      <c r="C16" s="253"/>
      <c r="D16" s="254"/>
    </row>
    <row r="17" spans="1:4">
      <c r="A17" s="64"/>
      <c r="B17" s="253"/>
      <c r="C17" s="253"/>
      <c r="D17" s="254"/>
    </row>
    <row r="18" spans="1:4">
      <c r="A18" s="64"/>
      <c r="B18" s="253"/>
      <c r="C18" s="253"/>
      <c r="D18" s="254"/>
    </row>
    <row r="19" spans="1:4">
      <c r="A19" s="64" t="s">
        <v>334</v>
      </c>
      <c r="B19" s="253"/>
      <c r="C19" s="253"/>
      <c r="D19" s="254"/>
    </row>
    <row r="20" spans="1:4">
      <c r="A20" s="64"/>
      <c r="B20" s="253"/>
      <c r="C20" s="253"/>
      <c r="D20" s="254"/>
    </row>
    <row r="21" spans="1:4">
      <c r="A21" s="64"/>
      <c r="B21" s="253"/>
      <c r="C21" s="253"/>
      <c r="D21" s="254"/>
    </row>
    <row r="22" spans="1:4">
      <c r="A22" s="64"/>
      <c r="B22" s="253"/>
      <c r="C22" s="253"/>
      <c r="D22" s="254"/>
    </row>
    <row r="23" spans="1:4">
      <c r="A23" s="64"/>
      <c r="B23" s="253"/>
      <c r="C23" s="253"/>
      <c r="D23" s="254"/>
    </row>
    <row r="24" spans="1:4">
      <c r="A24" s="64" t="s">
        <v>335</v>
      </c>
      <c r="B24" s="253"/>
      <c r="C24" s="253"/>
      <c r="D24" s="1076">
        <v>60723.31</v>
      </c>
    </row>
    <row r="25" spans="1:4">
      <c r="A25" s="68"/>
      <c r="B25" s="255"/>
      <c r="C25" s="255"/>
      <c r="D25" s="256"/>
    </row>
    <row r="27" spans="1:4">
      <c r="A27" s="16" t="s">
        <v>76</v>
      </c>
    </row>
    <row r="31" spans="1:4">
      <c r="A31" s="255"/>
      <c r="B31" s="257"/>
      <c r="D31" s="255"/>
    </row>
    <row r="32" spans="1:4">
      <c r="A32" s="1094" t="s">
        <v>1224</v>
      </c>
      <c r="B32" s="1094"/>
      <c r="D32" s="258" t="s">
        <v>1286</v>
      </c>
    </row>
    <row r="33" spans="1:4" ht="26.25" customHeight="1">
      <c r="A33" s="1093" t="s">
        <v>1213</v>
      </c>
      <c r="B33" s="1093"/>
      <c r="D33" s="819" t="s">
        <v>1349</v>
      </c>
    </row>
    <row r="34" spans="1:4">
      <c r="A34" s="1093"/>
      <c r="B34" s="1093"/>
    </row>
  </sheetData>
  <mergeCells count="9">
    <mergeCell ref="A34:B34"/>
    <mergeCell ref="A32:B32"/>
    <mergeCell ref="A33:B33"/>
    <mergeCell ref="A1:D1"/>
    <mergeCell ref="A2:D2"/>
    <mergeCell ref="A3:D3"/>
    <mergeCell ref="A4:D4"/>
    <mergeCell ref="B8:D8"/>
    <mergeCell ref="C6:D6"/>
  </mergeCells>
  <printOptions horizontalCentered="1"/>
  <pageMargins left="0.70866141732283472" right="0.70866141732283472" top="0.39370078740157483" bottom="0.74803149606299213" header="0.31496062992125984" footer="0.31496062992125984"/>
  <pageSetup scale="85" orientation="landscape" r:id="rId1"/>
  <headerFooter>
    <oddFooter>&amp;R8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-0.249977111117893"/>
    <pageSetUpPr fitToPage="1"/>
  </sheetPr>
  <dimension ref="A1:K65"/>
  <sheetViews>
    <sheetView showGridLines="0" zoomScale="85" zoomScaleNormal="85" workbookViewId="0">
      <selection activeCell="C22" sqref="C22:D22"/>
    </sheetView>
  </sheetViews>
  <sheetFormatPr baseColWidth="10" defaultRowHeight="12.75"/>
  <cols>
    <col min="1" max="1" width="1.140625" style="22" customWidth="1"/>
    <col min="2" max="3" width="3.7109375" style="248" customWidth="1"/>
    <col min="4" max="4" width="46.42578125" style="248" customWidth="1"/>
    <col min="5" max="10" width="15.7109375" style="248" customWidth="1"/>
    <col min="11" max="11" width="2" style="22" customWidth="1"/>
    <col min="12" max="16384" width="11.42578125" style="248"/>
  </cols>
  <sheetData>
    <row r="1" spans="1:10" ht="18.75" customHeight="1">
      <c r="B1" s="1136" t="s">
        <v>464</v>
      </c>
      <c r="C1" s="1136"/>
      <c r="D1" s="1136"/>
      <c r="E1" s="1136"/>
      <c r="F1" s="1136"/>
      <c r="G1" s="1136"/>
      <c r="H1" s="1136"/>
      <c r="I1" s="1136"/>
      <c r="J1" s="1136"/>
    </row>
    <row r="2" spans="1:10" ht="15" customHeight="1">
      <c r="B2" s="321"/>
      <c r="C2" s="321"/>
      <c r="D2" s="1136" t="s">
        <v>479</v>
      </c>
      <c r="E2" s="1136"/>
      <c r="F2" s="1136"/>
      <c r="G2" s="1136"/>
      <c r="H2" s="1136"/>
      <c r="I2" s="1136"/>
      <c r="J2" s="1136"/>
    </row>
    <row r="3" spans="1:10" ht="15" customHeight="1">
      <c r="B3" s="1136" t="s">
        <v>527</v>
      </c>
      <c r="C3" s="1136"/>
      <c r="D3" s="1136"/>
      <c r="E3" s="1136"/>
      <c r="F3" s="1136"/>
      <c r="G3" s="1136"/>
      <c r="H3" s="1136"/>
      <c r="I3" s="1136"/>
      <c r="J3" s="1136"/>
    </row>
    <row r="4" spans="1:10" s="22" customFormat="1" ht="8.25" customHeight="1">
      <c r="A4" s="322"/>
      <c r="B4" s="323"/>
      <c r="C4" s="323"/>
      <c r="D4" s="323"/>
      <c r="E4" s="29"/>
      <c r="F4" s="324"/>
      <c r="G4" s="324"/>
      <c r="H4" s="324"/>
      <c r="I4" s="324"/>
      <c r="J4" s="324"/>
    </row>
    <row r="5" spans="1:10" s="22" customFormat="1" ht="13.5" customHeight="1">
      <c r="A5" s="322"/>
      <c r="B5" s="135"/>
      <c r="D5" s="27" t="s">
        <v>377</v>
      </c>
      <c r="E5" s="1087" t="s">
        <v>525</v>
      </c>
      <c r="F5" s="1087"/>
      <c r="G5" s="325"/>
      <c r="H5" s="325"/>
      <c r="I5" s="325"/>
      <c r="J5" s="326"/>
    </row>
    <row r="6" spans="1:10" s="22" customFormat="1" ht="11.25" customHeight="1">
      <c r="A6" s="322"/>
      <c r="B6" s="322"/>
      <c r="C6" s="322"/>
      <c r="D6" s="322"/>
      <c r="F6" s="326"/>
      <c r="G6" s="326"/>
      <c r="H6" s="326"/>
      <c r="I6" s="326"/>
      <c r="J6" s="326"/>
    </row>
    <row r="7" spans="1:10" ht="12" customHeight="1">
      <c r="A7" s="327"/>
      <c r="B7" s="1181" t="s">
        <v>193</v>
      </c>
      <c r="C7" s="1181"/>
      <c r="D7" s="1181"/>
      <c r="E7" s="1181" t="s">
        <v>194</v>
      </c>
      <c r="F7" s="1181"/>
      <c r="G7" s="1181"/>
      <c r="H7" s="1181"/>
      <c r="I7" s="1181"/>
      <c r="J7" s="1180" t="s">
        <v>195</v>
      </c>
    </row>
    <row r="8" spans="1:10" ht="25.5">
      <c r="A8" s="322"/>
      <c r="B8" s="1181"/>
      <c r="C8" s="1181"/>
      <c r="D8" s="1181"/>
      <c r="E8" s="328" t="s">
        <v>196</v>
      </c>
      <c r="F8" s="329" t="s">
        <v>197</v>
      </c>
      <c r="G8" s="328" t="s">
        <v>198</v>
      </c>
      <c r="H8" s="328" t="s">
        <v>199</v>
      </c>
      <c r="I8" s="328" t="s">
        <v>200</v>
      </c>
      <c r="J8" s="1180"/>
    </row>
    <row r="9" spans="1:10" ht="12" customHeight="1">
      <c r="A9" s="322"/>
      <c r="B9" s="1181"/>
      <c r="C9" s="1181"/>
      <c r="D9" s="1181"/>
      <c r="E9" s="328" t="s">
        <v>201</v>
      </c>
      <c r="F9" s="328" t="s">
        <v>202</v>
      </c>
      <c r="G9" s="328" t="s">
        <v>203</v>
      </c>
      <c r="H9" s="328" t="s">
        <v>204</v>
      </c>
      <c r="I9" s="328" t="s">
        <v>205</v>
      </c>
      <c r="J9" s="328" t="s">
        <v>216</v>
      </c>
    </row>
    <row r="10" spans="1:10" ht="12" customHeight="1">
      <c r="A10" s="330"/>
      <c r="B10" s="331"/>
      <c r="C10" s="332"/>
      <c r="D10" s="333"/>
      <c r="E10" s="334"/>
      <c r="F10" s="335"/>
      <c r="G10" s="335"/>
      <c r="H10" s="335"/>
      <c r="I10" s="335"/>
      <c r="J10" s="335"/>
    </row>
    <row r="11" spans="1:10" ht="12" customHeight="1">
      <c r="A11" s="330"/>
      <c r="B11" s="1182" t="s">
        <v>86</v>
      </c>
      <c r="C11" s="1168"/>
      <c r="D11" s="1169"/>
      <c r="E11" s="336">
        <v>0</v>
      </c>
      <c r="F11" s="336">
        <v>0</v>
      </c>
      <c r="G11" s="336">
        <f>+E11+F11</f>
        <v>0</v>
      </c>
      <c r="H11" s="336">
        <v>0</v>
      </c>
      <c r="I11" s="336">
        <v>0</v>
      </c>
      <c r="J11" s="336">
        <f>+I11-E11</f>
        <v>0</v>
      </c>
    </row>
    <row r="12" spans="1:10" ht="12" customHeight="1">
      <c r="A12" s="330"/>
      <c r="B12" s="1182" t="s">
        <v>187</v>
      </c>
      <c r="C12" s="1168"/>
      <c r="D12" s="1169"/>
      <c r="E12" s="336">
        <v>0</v>
      </c>
      <c r="F12" s="336">
        <v>0</v>
      </c>
      <c r="G12" s="336">
        <f>+E12+F12</f>
        <v>0</v>
      </c>
      <c r="H12" s="336">
        <v>0</v>
      </c>
      <c r="I12" s="336">
        <v>0</v>
      </c>
      <c r="J12" s="336">
        <f>+I12-E12</f>
        <v>0</v>
      </c>
    </row>
    <row r="13" spans="1:10" ht="12" customHeight="1">
      <c r="A13" s="330"/>
      <c r="B13" s="1182" t="s">
        <v>90</v>
      </c>
      <c r="C13" s="1168"/>
      <c r="D13" s="1169"/>
      <c r="E13" s="336">
        <v>0</v>
      </c>
      <c r="F13" s="336">
        <v>0</v>
      </c>
      <c r="G13" s="336">
        <f>+E13+F13</f>
        <v>0</v>
      </c>
      <c r="H13" s="336">
        <v>0</v>
      </c>
      <c r="I13" s="336">
        <v>0</v>
      </c>
      <c r="J13" s="336">
        <f>+I13-E13</f>
        <v>0</v>
      </c>
    </row>
    <row r="14" spans="1:10" ht="12" customHeight="1">
      <c r="A14" s="330"/>
      <c r="B14" s="1182" t="s">
        <v>92</v>
      </c>
      <c r="C14" s="1168"/>
      <c r="D14" s="1169"/>
      <c r="E14" s="336">
        <v>6</v>
      </c>
      <c r="F14" s="336">
        <v>60</v>
      </c>
      <c r="G14" s="336">
        <f>+E14+F14</f>
        <v>66</v>
      </c>
      <c r="H14" s="336">
        <v>10</v>
      </c>
      <c r="I14" s="336">
        <v>66</v>
      </c>
      <c r="J14" s="336">
        <f>+I14-E14</f>
        <v>60</v>
      </c>
    </row>
    <row r="15" spans="1:10" ht="12" customHeight="1">
      <c r="A15" s="330"/>
      <c r="B15" s="1182" t="s">
        <v>206</v>
      </c>
      <c r="C15" s="1168"/>
      <c r="D15" s="1169"/>
      <c r="E15" s="336"/>
      <c r="F15" s="336"/>
      <c r="G15" s="336"/>
      <c r="H15" s="336"/>
      <c r="I15" s="336"/>
      <c r="J15" s="336"/>
    </row>
    <row r="16" spans="1:10" ht="12" customHeight="1">
      <c r="A16" s="330"/>
      <c r="B16" s="337"/>
      <c r="C16" s="1168" t="s">
        <v>207</v>
      </c>
      <c r="D16" s="1169"/>
      <c r="E16" s="336"/>
      <c r="F16" s="336"/>
      <c r="G16" s="336"/>
      <c r="H16" s="336"/>
      <c r="I16" s="336"/>
      <c r="J16" s="336"/>
    </row>
    <row r="17" spans="1:10" ht="12" customHeight="1">
      <c r="A17" s="330"/>
      <c r="B17" s="337"/>
      <c r="C17" s="1168" t="s">
        <v>208</v>
      </c>
      <c r="D17" s="1169"/>
      <c r="E17" s="336"/>
      <c r="F17" s="336"/>
      <c r="G17" s="336"/>
      <c r="H17" s="336"/>
      <c r="I17" s="336"/>
      <c r="J17" s="336"/>
    </row>
    <row r="18" spans="1:10" ht="12" customHeight="1">
      <c r="A18" s="330"/>
      <c r="B18" s="1182" t="s">
        <v>209</v>
      </c>
      <c r="C18" s="1168"/>
      <c r="D18" s="1169"/>
      <c r="E18" s="336"/>
      <c r="F18" s="336"/>
      <c r="G18" s="336"/>
      <c r="H18" s="336"/>
      <c r="I18" s="336"/>
      <c r="J18" s="336"/>
    </row>
    <row r="19" spans="1:10" ht="12" customHeight="1">
      <c r="A19" s="330"/>
      <c r="B19" s="337"/>
      <c r="C19" s="1168" t="s">
        <v>207</v>
      </c>
      <c r="D19" s="1169"/>
      <c r="E19" s="336"/>
      <c r="F19" s="336"/>
      <c r="G19" s="336"/>
      <c r="H19" s="336"/>
      <c r="I19" s="336"/>
      <c r="J19" s="336"/>
    </row>
    <row r="20" spans="1:10" ht="12" customHeight="1">
      <c r="A20" s="330"/>
      <c r="B20" s="337"/>
      <c r="C20" s="1168" t="s">
        <v>208</v>
      </c>
      <c r="D20" s="1169"/>
      <c r="E20" s="336"/>
      <c r="F20" s="336"/>
      <c r="G20" s="336"/>
      <c r="H20" s="336"/>
      <c r="I20" s="336"/>
      <c r="J20" s="336"/>
    </row>
    <row r="21" spans="1:10" ht="12" customHeight="1">
      <c r="A21" s="330"/>
      <c r="B21" s="337"/>
      <c r="C21" s="1168" t="s">
        <v>518</v>
      </c>
      <c r="D21" s="1169"/>
      <c r="E21" s="336"/>
      <c r="F21" s="336"/>
      <c r="G21" s="336"/>
      <c r="H21" s="336"/>
      <c r="I21" s="336"/>
      <c r="J21" s="336"/>
    </row>
    <row r="22" spans="1:10" ht="12" customHeight="1">
      <c r="A22" s="330"/>
      <c r="B22" s="337"/>
      <c r="C22" s="1168" t="s">
        <v>519</v>
      </c>
      <c r="D22" s="1169"/>
      <c r="E22" s="336"/>
      <c r="F22" s="336"/>
      <c r="G22" s="336"/>
      <c r="H22" s="336"/>
      <c r="I22" s="336"/>
      <c r="J22" s="336"/>
    </row>
    <row r="23" spans="1:10" ht="12" customHeight="1">
      <c r="A23" s="330"/>
      <c r="B23" s="1182" t="s">
        <v>210</v>
      </c>
      <c r="C23" s="1168"/>
      <c r="D23" s="1169"/>
      <c r="E23" s="336"/>
      <c r="F23" s="336"/>
      <c r="G23" s="336"/>
      <c r="H23" s="336"/>
      <c r="I23" s="336"/>
      <c r="J23" s="336"/>
    </row>
    <row r="24" spans="1:10" ht="12" customHeight="1">
      <c r="A24" s="330"/>
      <c r="B24" s="1182" t="s">
        <v>103</v>
      </c>
      <c r="C24" s="1168"/>
      <c r="D24" s="1169"/>
      <c r="E24" s="336"/>
      <c r="F24" s="336"/>
      <c r="G24" s="336"/>
      <c r="H24" s="336"/>
      <c r="I24" s="336"/>
      <c r="J24" s="336"/>
    </row>
    <row r="25" spans="1:10" ht="12" customHeight="1">
      <c r="A25" s="338"/>
      <c r="B25" s="1182" t="s">
        <v>211</v>
      </c>
      <c r="C25" s="1168"/>
      <c r="D25" s="1169"/>
      <c r="E25" s="336"/>
      <c r="F25" s="336"/>
      <c r="G25" s="336"/>
      <c r="H25" s="336"/>
      <c r="I25" s="336"/>
      <c r="J25" s="336"/>
    </row>
    <row r="26" spans="1:10" ht="12" customHeight="1">
      <c r="A26" s="330"/>
      <c r="B26" s="1182" t="s">
        <v>212</v>
      </c>
      <c r="C26" s="1168"/>
      <c r="D26" s="1169"/>
      <c r="E26" s="336"/>
      <c r="F26" s="336"/>
      <c r="G26" s="336"/>
      <c r="H26" s="336"/>
      <c r="I26" s="336"/>
      <c r="J26" s="336"/>
    </row>
    <row r="27" spans="1:10" ht="12" customHeight="1">
      <c r="A27" s="330"/>
      <c r="B27" s="339"/>
      <c r="C27" s="340"/>
      <c r="D27" s="341"/>
      <c r="E27" s="342"/>
      <c r="F27" s="343"/>
      <c r="G27" s="343"/>
      <c r="H27" s="343"/>
      <c r="I27" s="343"/>
      <c r="J27" s="343"/>
    </row>
    <row r="28" spans="1:10" ht="12" customHeight="1">
      <c r="A28" s="322"/>
      <c r="B28" s="344"/>
      <c r="C28" s="345"/>
      <c r="D28" s="346" t="s">
        <v>213</v>
      </c>
      <c r="E28" s="336">
        <f>SUM(E11+E12+E13+E14+E15+E18+E23+E24+E25+E26)</f>
        <v>6</v>
      </c>
      <c r="F28" s="336">
        <f>SUM(F11+F12+F13+F14+F15+F18+F23+F24+F25+F26)</f>
        <v>60</v>
      </c>
      <c r="G28" s="336">
        <f>SUM(G11+G12+G13+G14+G15+G18+G23+G24+G25+G26)</f>
        <v>66</v>
      </c>
      <c r="H28" s="336">
        <f>SUM(H11+H12+H13+H14+H15+H18+H23+H24+H25+H26)</f>
        <v>10</v>
      </c>
      <c r="I28" s="336">
        <f>SUM(I11+I12+I13+I14+I15+I18+I23+I24+I25+I26)</f>
        <v>66</v>
      </c>
      <c r="J28" s="1176">
        <f>IF(I28&gt;E28,I28-E28,0)</f>
        <v>60</v>
      </c>
    </row>
    <row r="29" spans="1:10" ht="12" customHeight="1">
      <c r="A29" s="330"/>
      <c r="B29" s="347"/>
      <c r="C29" s="347"/>
      <c r="D29" s="347"/>
      <c r="E29" s="348"/>
      <c r="F29" s="348"/>
      <c r="G29" s="348"/>
      <c r="H29" s="1178" t="s">
        <v>295</v>
      </c>
      <c r="I29" s="1179"/>
      <c r="J29" s="1177"/>
    </row>
    <row r="30" spans="1:10" ht="12" customHeight="1">
      <c r="A30" s="322"/>
      <c r="B30" s="322"/>
      <c r="C30" s="322"/>
      <c r="D30" s="322"/>
      <c r="E30" s="326"/>
      <c r="F30" s="326"/>
      <c r="G30" s="326"/>
      <c r="H30" s="326"/>
      <c r="I30" s="326"/>
      <c r="J30" s="326"/>
    </row>
    <row r="31" spans="1:10" ht="12" customHeight="1">
      <c r="A31" s="322"/>
      <c r="B31" s="1180" t="s">
        <v>214</v>
      </c>
      <c r="C31" s="1180"/>
      <c r="D31" s="1180"/>
      <c r="E31" s="1181" t="s">
        <v>194</v>
      </c>
      <c r="F31" s="1181"/>
      <c r="G31" s="1181"/>
      <c r="H31" s="1181"/>
      <c r="I31" s="1181"/>
      <c r="J31" s="1180" t="s">
        <v>195</v>
      </c>
    </row>
    <row r="32" spans="1:10" ht="25.5">
      <c r="A32" s="322"/>
      <c r="B32" s="1180"/>
      <c r="C32" s="1180"/>
      <c r="D32" s="1180"/>
      <c r="E32" s="328" t="s">
        <v>196</v>
      </c>
      <c r="F32" s="329" t="s">
        <v>197</v>
      </c>
      <c r="G32" s="328" t="s">
        <v>198</v>
      </c>
      <c r="H32" s="328" t="s">
        <v>199</v>
      </c>
      <c r="I32" s="328" t="s">
        <v>200</v>
      </c>
      <c r="J32" s="1180"/>
    </row>
    <row r="33" spans="1:10" ht="12" customHeight="1">
      <c r="A33" s="322"/>
      <c r="B33" s="1180"/>
      <c r="C33" s="1180"/>
      <c r="D33" s="1180"/>
      <c r="E33" s="328" t="s">
        <v>201</v>
      </c>
      <c r="F33" s="328" t="s">
        <v>202</v>
      </c>
      <c r="G33" s="328" t="s">
        <v>203</v>
      </c>
      <c r="H33" s="328" t="s">
        <v>204</v>
      </c>
      <c r="I33" s="328" t="s">
        <v>205</v>
      </c>
      <c r="J33" s="328" t="s">
        <v>216</v>
      </c>
    </row>
    <row r="34" spans="1:10" ht="12" customHeight="1">
      <c r="A34" s="330"/>
      <c r="B34" s="331"/>
      <c r="C34" s="332"/>
      <c r="D34" s="333"/>
      <c r="E34" s="335"/>
      <c r="F34" s="335"/>
      <c r="G34" s="335"/>
      <c r="H34" s="335"/>
      <c r="I34" s="335"/>
      <c r="J34" s="335"/>
    </row>
    <row r="35" spans="1:10" ht="12" customHeight="1">
      <c r="A35" s="330"/>
      <c r="B35" s="349"/>
      <c r="C35" s="350"/>
      <c r="D35" s="44"/>
      <c r="E35" s="351">
        <f t="shared" ref="E35:J35" si="0">+E36+E37+E38+E39+E42+E45+E46</f>
        <v>6</v>
      </c>
      <c r="F35" s="351">
        <f t="shared" si="0"/>
        <v>5</v>
      </c>
      <c r="G35" s="351">
        <f t="shared" si="0"/>
        <v>11</v>
      </c>
      <c r="H35" s="351">
        <f t="shared" si="0"/>
        <v>9</v>
      </c>
      <c r="I35" s="351">
        <f t="shared" si="0"/>
        <v>9</v>
      </c>
      <c r="J35" s="351">
        <f t="shared" si="0"/>
        <v>3</v>
      </c>
    </row>
    <row r="36" spans="1:10" ht="12" customHeight="1">
      <c r="A36" s="330"/>
      <c r="B36" s="337"/>
      <c r="C36" s="1168"/>
      <c r="D36" s="1169"/>
      <c r="E36" s="336">
        <v>0</v>
      </c>
      <c r="F36" s="336">
        <v>0</v>
      </c>
      <c r="G36" s="336">
        <f>+E36+F36</f>
        <v>0</v>
      </c>
      <c r="H36" s="336">
        <v>0</v>
      </c>
      <c r="I36" s="336">
        <v>0</v>
      </c>
      <c r="J36" s="336">
        <f>+I36-E36</f>
        <v>0</v>
      </c>
    </row>
    <row r="37" spans="1:10" ht="12" customHeight="1">
      <c r="A37" s="330"/>
      <c r="B37" s="337"/>
      <c r="C37" s="1168"/>
      <c r="D37" s="1169"/>
      <c r="E37" s="336">
        <v>0</v>
      </c>
      <c r="F37" s="336">
        <v>0</v>
      </c>
      <c r="G37" s="336">
        <f>+E37+F37</f>
        <v>0</v>
      </c>
      <c r="H37" s="336">
        <v>0</v>
      </c>
      <c r="I37" s="336">
        <v>0</v>
      </c>
      <c r="J37" s="336">
        <f>+I37-E37</f>
        <v>0</v>
      </c>
    </row>
    <row r="38" spans="1:10" ht="12" customHeight="1">
      <c r="A38" s="330"/>
      <c r="B38" s="337"/>
      <c r="C38" s="1168"/>
      <c r="D38" s="1169"/>
      <c r="E38" s="336">
        <v>0</v>
      </c>
      <c r="F38" s="336">
        <v>0</v>
      </c>
      <c r="G38" s="336">
        <f>+E38+F38</f>
        <v>0</v>
      </c>
      <c r="H38" s="336">
        <v>0</v>
      </c>
      <c r="I38" s="336">
        <v>0</v>
      </c>
      <c r="J38" s="336">
        <f>+I38-E38</f>
        <v>0</v>
      </c>
    </row>
    <row r="39" spans="1:10" ht="12" customHeight="1">
      <c r="A39" s="330"/>
      <c r="B39" s="337"/>
      <c r="C39" s="1168"/>
      <c r="D39" s="1169"/>
      <c r="E39" s="336">
        <f>+E40+E41</f>
        <v>6</v>
      </c>
      <c r="F39" s="336">
        <f>+F40+F41</f>
        <v>5</v>
      </c>
      <c r="G39" s="336">
        <f>+E39+F39</f>
        <v>11</v>
      </c>
      <c r="H39" s="336">
        <f>+H40+H41</f>
        <v>9</v>
      </c>
      <c r="I39" s="336">
        <v>9</v>
      </c>
      <c r="J39" s="336">
        <f>+I39-E39</f>
        <v>3</v>
      </c>
    </row>
    <row r="40" spans="1:10" ht="12" customHeight="1">
      <c r="A40" s="330"/>
      <c r="B40" s="337"/>
      <c r="C40" s="29"/>
      <c r="D40" s="352"/>
      <c r="E40" s="336">
        <v>6</v>
      </c>
      <c r="F40" s="336">
        <v>5</v>
      </c>
      <c r="G40" s="336">
        <f>+E40+F40</f>
        <v>11</v>
      </c>
      <c r="H40" s="336">
        <v>9</v>
      </c>
      <c r="I40" s="336">
        <v>9</v>
      </c>
      <c r="J40" s="336">
        <f>+I40-E40</f>
        <v>3</v>
      </c>
    </row>
    <row r="41" spans="1:10" ht="12" customHeight="1">
      <c r="A41" s="330"/>
      <c r="B41" s="337"/>
      <c r="C41" s="29"/>
      <c r="D41" s="352"/>
      <c r="E41" s="336"/>
      <c r="F41" s="336"/>
      <c r="G41" s="336"/>
      <c r="H41" s="336"/>
      <c r="I41" s="336"/>
      <c r="J41" s="336"/>
    </row>
    <row r="42" spans="1:10" ht="12" customHeight="1">
      <c r="A42" s="330"/>
      <c r="B42" s="337"/>
      <c r="C42" s="1168"/>
      <c r="D42" s="1169"/>
      <c r="E42" s="336"/>
      <c r="F42" s="336"/>
      <c r="G42" s="336"/>
      <c r="H42" s="336"/>
      <c r="I42" s="336"/>
      <c r="J42" s="336"/>
    </row>
    <row r="43" spans="1:10" ht="12" customHeight="1">
      <c r="A43" s="330"/>
      <c r="B43" s="337"/>
      <c r="C43" s="29"/>
      <c r="D43" s="352"/>
      <c r="E43" s="336"/>
      <c r="F43" s="336"/>
      <c r="G43" s="336"/>
      <c r="H43" s="336"/>
      <c r="I43" s="336"/>
      <c r="J43" s="336"/>
    </row>
    <row r="44" spans="1:10" ht="12" customHeight="1">
      <c r="A44" s="330"/>
      <c r="B44" s="337"/>
      <c r="C44" s="29"/>
      <c r="D44" s="352"/>
      <c r="E44" s="336"/>
      <c r="F44" s="336"/>
      <c r="G44" s="336"/>
      <c r="H44" s="336"/>
      <c r="I44" s="336"/>
      <c r="J44" s="336"/>
    </row>
    <row r="45" spans="1:10" ht="12" customHeight="1">
      <c r="A45" s="330"/>
      <c r="B45" s="337"/>
      <c r="C45" s="1168"/>
      <c r="D45" s="1169"/>
      <c r="E45" s="336"/>
      <c r="F45" s="336"/>
      <c r="G45" s="336"/>
      <c r="H45" s="336"/>
      <c r="I45" s="336"/>
      <c r="J45" s="336"/>
    </row>
    <row r="46" spans="1:10" ht="12" customHeight="1">
      <c r="A46" s="330"/>
      <c r="B46" s="337"/>
      <c r="C46" s="1168"/>
      <c r="D46" s="1169"/>
      <c r="E46" s="336"/>
      <c r="F46" s="336"/>
      <c r="G46" s="336"/>
      <c r="H46" s="336"/>
      <c r="I46" s="336"/>
      <c r="J46" s="336"/>
    </row>
    <row r="47" spans="1:10" ht="12" customHeight="1">
      <c r="A47" s="330"/>
      <c r="B47" s="337"/>
      <c r="C47" s="29"/>
      <c r="D47" s="352"/>
      <c r="E47" s="336"/>
      <c r="F47" s="336"/>
      <c r="G47" s="353"/>
      <c r="H47" s="336"/>
      <c r="I47" s="336"/>
      <c r="J47" s="353"/>
    </row>
    <row r="48" spans="1:10" ht="12" customHeight="1">
      <c r="A48" s="330"/>
      <c r="B48" s="349"/>
      <c r="C48" s="350"/>
      <c r="D48" s="352"/>
      <c r="E48" s="351"/>
      <c r="F48" s="351"/>
      <c r="G48" s="351"/>
      <c r="H48" s="351"/>
      <c r="I48" s="351"/>
      <c r="J48" s="351"/>
    </row>
    <row r="49" spans="1:11" ht="12" customHeight="1">
      <c r="A49" s="330"/>
      <c r="B49" s="349"/>
      <c r="C49" s="1168"/>
      <c r="D49" s="1169"/>
      <c r="E49" s="336"/>
      <c r="F49" s="336"/>
      <c r="G49" s="336"/>
      <c r="H49" s="336"/>
      <c r="I49" s="336"/>
      <c r="J49" s="336"/>
    </row>
    <row r="50" spans="1:11" ht="12" customHeight="1">
      <c r="A50" s="330"/>
      <c r="B50" s="337"/>
      <c r="C50" s="1168"/>
      <c r="D50" s="1169"/>
      <c r="E50" s="336"/>
      <c r="F50" s="336"/>
      <c r="G50" s="336"/>
      <c r="H50" s="336"/>
      <c r="I50" s="336"/>
      <c r="J50" s="336"/>
    </row>
    <row r="51" spans="1:11" ht="12" customHeight="1">
      <c r="A51" s="330"/>
      <c r="B51" s="337"/>
      <c r="C51" s="1168"/>
      <c r="D51" s="1169"/>
      <c r="E51" s="336"/>
      <c r="F51" s="336"/>
      <c r="G51" s="336"/>
      <c r="H51" s="336"/>
      <c r="I51" s="336"/>
      <c r="J51" s="336"/>
    </row>
    <row r="52" spans="1:11" s="357" customFormat="1" ht="12" customHeight="1">
      <c r="A52" s="322"/>
      <c r="B52" s="354"/>
      <c r="C52" s="268"/>
      <c r="D52" s="355"/>
      <c r="E52" s="356"/>
      <c r="F52" s="356"/>
      <c r="G52" s="356"/>
      <c r="H52" s="356"/>
      <c r="I52" s="356"/>
      <c r="J52" s="356"/>
      <c r="K52" s="280"/>
    </row>
    <row r="53" spans="1:11" ht="12" customHeight="1">
      <c r="A53" s="330"/>
      <c r="B53" s="349"/>
      <c r="C53" s="358"/>
      <c r="D53" s="352"/>
      <c r="E53" s="351"/>
      <c r="F53" s="351"/>
      <c r="G53" s="351"/>
      <c r="H53" s="351"/>
      <c r="I53" s="351"/>
      <c r="J53" s="351"/>
    </row>
    <row r="54" spans="1:11" ht="12" customHeight="1">
      <c r="A54" s="330"/>
      <c r="B54" s="337"/>
      <c r="C54" s="1168"/>
      <c r="D54" s="1169"/>
      <c r="E54" s="336"/>
      <c r="F54" s="336"/>
      <c r="G54" s="336"/>
      <c r="H54" s="336"/>
      <c r="I54" s="336"/>
      <c r="J54" s="336"/>
    </row>
    <row r="55" spans="1:11" ht="12" customHeight="1">
      <c r="A55" s="330"/>
      <c r="B55" s="339"/>
      <c r="C55" s="340"/>
      <c r="D55" s="341"/>
      <c r="E55" s="343"/>
      <c r="F55" s="343"/>
      <c r="G55" s="343"/>
      <c r="H55" s="343"/>
      <c r="I55" s="343"/>
      <c r="J55" s="343"/>
    </row>
    <row r="56" spans="1:11" ht="12" customHeight="1">
      <c r="A56" s="322"/>
      <c r="B56" s="513"/>
      <c r="C56" s="514"/>
      <c r="D56" s="515" t="s">
        <v>213</v>
      </c>
      <c r="E56" s="516">
        <f>+E36+E37+E38+E39+E42+E45+E46+E48+E53</f>
        <v>6</v>
      </c>
      <c r="F56" s="517">
        <f>+F36+F37+F38+F39+F42+F45+F46+F48+F53</f>
        <v>5</v>
      </c>
      <c r="G56" s="517">
        <f>+G36+G37+G38+G39+G42+G45+G46+G48+G53</f>
        <v>11</v>
      </c>
      <c r="H56" s="517">
        <f>+H36+H37+H38+H39+H42+H45+H46+H48+H53</f>
        <v>9</v>
      </c>
      <c r="I56" s="517">
        <f>+I36+I37+I38+I39+I42+I45+I46+I48+I53</f>
        <v>9</v>
      </c>
      <c r="J56" s="1172">
        <f>IF(I56&gt;E56,I56-E56,0)</f>
        <v>3</v>
      </c>
    </row>
    <row r="57" spans="1:11">
      <c r="A57" s="330"/>
      <c r="B57" s="16" t="s">
        <v>76</v>
      </c>
      <c r="C57" s="518"/>
      <c r="D57" s="518"/>
      <c r="E57" s="518"/>
      <c r="F57" s="519"/>
      <c r="G57" s="519"/>
      <c r="H57" s="1174" t="s">
        <v>295</v>
      </c>
      <c r="I57" s="1175"/>
      <c r="J57" s="1173"/>
    </row>
    <row r="58" spans="1:11">
      <c r="A58" s="330"/>
      <c r="B58" s="1171"/>
      <c r="C58" s="1171"/>
      <c r="D58" s="1171"/>
      <c r="E58" s="1171"/>
      <c r="F58" s="1171"/>
      <c r="G58" s="1171"/>
      <c r="H58" s="1171"/>
      <c r="I58" s="1171"/>
      <c r="J58" s="1171"/>
    </row>
    <row r="59" spans="1:11">
      <c r="B59" s="16" t="s">
        <v>215</v>
      </c>
      <c r="C59" s="16"/>
      <c r="D59" s="16"/>
      <c r="E59" s="16"/>
      <c r="F59" s="16"/>
      <c r="G59" s="16"/>
      <c r="H59" s="16"/>
      <c r="I59" s="16"/>
      <c r="J59" s="16"/>
    </row>
    <row r="60" spans="1:11">
      <c r="B60" s="22"/>
      <c r="C60" s="22"/>
      <c r="D60" s="22"/>
      <c r="E60" s="22"/>
      <c r="F60" s="22"/>
      <c r="G60" s="22"/>
      <c r="H60" s="22"/>
      <c r="I60" s="22"/>
      <c r="J60" s="22"/>
    </row>
    <row r="61" spans="1:11">
      <c r="B61" s="22"/>
      <c r="C61" s="22"/>
      <c r="D61" s="22"/>
      <c r="E61" s="22"/>
      <c r="F61" s="22"/>
      <c r="G61" s="22"/>
      <c r="H61" s="22"/>
      <c r="I61" s="22"/>
      <c r="J61" s="22"/>
    </row>
    <row r="63" spans="1:11">
      <c r="D63" s="255"/>
    </row>
    <row r="64" spans="1:11">
      <c r="D64" s="258" t="s">
        <v>77</v>
      </c>
      <c r="E64" s="258"/>
      <c r="F64" s="213"/>
      <c r="G64" s="213"/>
      <c r="H64" s="1094" t="s">
        <v>80</v>
      </c>
      <c r="I64" s="1094"/>
      <c r="J64" s="1094"/>
      <c r="K64" s="1094"/>
    </row>
    <row r="65" spans="4:11" ht="12" customHeight="1">
      <c r="D65" s="258" t="s">
        <v>78</v>
      </c>
      <c r="E65" s="258"/>
      <c r="F65" s="217"/>
      <c r="G65" s="217"/>
      <c r="H65" s="1170" t="s">
        <v>79</v>
      </c>
      <c r="I65" s="1170"/>
      <c r="J65" s="1170"/>
      <c r="K65" s="1170"/>
    </row>
  </sheetData>
  <mergeCells count="44">
    <mergeCell ref="B1:J1"/>
    <mergeCell ref="B3:J3"/>
    <mergeCell ref="B7:D9"/>
    <mergeCell ref="E7:I7"/>
    <mergeCell ref="J7:J8"/>
    <mergeCell ref="D2:J2"/>
    <mergeCell ref="E5:F5"/>
    <mergeCell ref="C46:D46"/>
    <mergeCell ref="B24:D24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3:D23"/>
    <mergeCell ref="C45:D45"/>
    <mergeCell ref="B25:D25"/>
    <mergeCell ref="B26:D26"/>
    <mergeCell ref="J28:J29"/>
    <mergeCell ref="H29:I29"/>
    <mergeCell ref="B31:D33"/>
    <mergeCell ref="E31:I31"/>
    <mergeCell ref="J31:J32"/>
    <mergeCell ref="C21:D21"/>
    <mergeCell ref="C22:D22"/>
    <mergeCell ref="H64:K64"/>
    <mergeCell ref="H65:K65"/>
    <mergeCell ref="B58:J58"/>
    <mergeCell ref="C49:D49"/>
    <mergeCell ref="C50:D50"/>
    <mergeCell ref="C51:D51"/>
    <mergeCell ref="C54:D54"/>
    <mergeCell ref="J56:J57"/>
    <mergeCell ref="H57:I57"/>
    <mergeCell ref="C36:D36"/>
    <mergeCell ref="C37:D37"/>
    <mergeCell ref="C38:D38"/>
    <mergeCell ref="C39:D39"/>
    <mergeCell ref="C42:D42"/>
  </mergeCells>
  <pageMargins left="0.7" right="0.7" top="0.37" bottom="0.75" header="0.3" footer="0.3"/>
  <pageSetup scale="71" orientation="landscape" r:id="rId1"/>
  <ignoredErrors>
    <ignoredError sqref="E9:F9 H9:I9 E33:F33 H33:I33" numberStoredAsText="1"/>
    <ignoredError sqref="G39" formula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  <pageSetUpPr fitToPage="1"/>
  </sheetPr>
  <dimension ref="A1:L29"/>
  <sheetViews>
    <sheetView showGridLines="0" zoomScale="85" zoomScaleNormal="85" workbookViewId="0">
      <selection activeCell="C22" sqref="C22:D22"/>
    </sheetView>
  </sheetViews>
  <sheetFormatPr baseColWidth="10" defaultRowHeight="12.75"/>
  <cols>
    <col min="1" max="1" width="2.28515625" style="22" customWidth="1"/>
    <col min="2" max="2" width="3.28515625" style="248" customWidth="1"/>
    <col min="3" max="3" width="52.5703125" style="248" customWidth="1"/>
    <col min="4" max="4" width="13.140625" style="248" bestFit="1" customWidth="1"/>
    <col min="5" max="5" width="12.7109375" style="248" customWidth="1"/>
    <col min="6" max="6" width="13.140625" style="248" bestFit="1" customWidth="1"/>
    <col min="7" max="7" width="13.140625" style="248" customWidth="1"/>
    <col min="8" max="9" width="12.7109375" style="248" customWidth="1"/>
    <col min="10" max="11" width="13.140625" style="248" bestFit="1" customWidth="1"/>
    <col min="12" max="12" width="2.7109375" style="22" customWidth="1"/>
    <col min="13" max="16384" width="11.42578125" style="248"/>
  </cols>
  <sheetData>
    <row r="1" spans="2:11" ht="7.5" customHeight="1">
      <c r="B1" s="1136"/>
      <c r="C1" s="1136"/>
      <c r="D1" s="1136"/>
      <c r="E1" s="1136"/>
      <c r="F1" s="1136"/>
      <c r="G1" s="1136"/>
      <c r="H1" s="1136"/>
      <c r="I1" s="1136"/>
      <c r="J1" s="1136"/>
      <c r="K1" s="1136"/>
    </row>
    <row r="2" spans="2:11" ht="19.5" customHeight="1">
      <c r="B2" s="1136" t="s">
        <v>465</v>
      </c>
      <c r="C2" s="1136"/>
      <c r="D2" s="1136"/>
      <c r="E2" s="1136"/>
      <c r="F2" s="1136"/>
      <c r="G2" s="1136"/>
      <c r="H2" s="1136"/>
      <c r="I2" s="1136"/>
      <c r="J2" s="1136"/>
      <c r="K2" s="1136"/>
    </row>
    <row r="3" spans="2:11" ht="19.5" customHeight="1">
      <c r="B3" s="1136" t="s">
        <v>466</v>
      </c>
      <c r="C3" s="1136"/>
      <c r="D3" s="1136"/>
      <c r="E3" s="1136"/>
      <c r="F3" s="1136"/>
      <c r="G3" s="1136"/>
      <c r="H3" s="1136"/>
      <c r="I3" s="1136"/>
      <c r="J3" s="1136"/>
      <c r="K3" s="1136"/>
    </row>
    <row r="4" spans="2:11" ht="19.5" customHeight="1">
      <c r="B4" s="1136" t="s">
        <v>527</v>
      </c>
      <c r="C4" s="1136"/>
      <c r="D4" s="1136"/>
      <c r="E4" s="1136"/>
      <c r="F4" s="1136"/>
      <c r="G4" s="1136"/>
      <c r="H4" s="1136"/>
      <c r="I4" s="1136"/>
      <c r="J4" s="1136"/>
      <c r="K4" s="1136"/>
    </row>
    <row r="5" spans="2:11" s="22" customFormat="1"/>
    <row r="6" spans="2:11" s="22" customFormat="1">
      <c r="C6" s="27" t="s">
        <v>3</v>
      </c>
      <c r="D6" s="1087" t="s">
        <v>525</v>
      </c>
      <c r="E6" s="1087"/>
      <c r="F6" s="263"/>
      <c r="G6" s="263"/>
      <c r="H6" s="69"/>
      <c r="I6" s="69"/>
      <c r="J6" s="69"/>
    </row>
    <row r="7" spans="2:11" s="22" customFormat="1"/>
    <row r="8" spans="2:11">
      <c r="B8" s="1183" t="s">
        <v>74</v>
      </c>
      <c r="C8" s="1183"/>
      <c r="D8" s="1184" t="s">
        <v>217</v>
      </c>
      <c r="E8" s="1184"/>
      <c r="F8" s="1184"/>
      <c r="G8" s="1184"/>
      <c r="H8" s="1184"/>
      <c r="I8" s="1184"/>
      <c r="J8" s="1184"/>
      <c r="K8" s="1184" t="s">
        <v>218</v>
      </c>
    </row>
    <row r="9" spans="2:11" ht="51">
      <c r="B9" s="1183"/>
      <c r="C9" s="1183"/>
      <c r="D9" s="359" t="s">
        <v>219</v>
      </c>
      <c r="E9" s="359" t="s">
        <v>220</v>
      </c>
      <c r="F9" s="359" t="s">
        <v>198</v>
      </c>
      <c r="G9" s="359" t="s">
        <v>418</v>
      </c>
      <c r="H9" s="359" t="s">
        <v>199</v>
      </c>
      <c r="I9" s="359" t="s">
        <v>419</v>
      </c>
      <c r="J9" s="359" t="s">
        <v>221</v>
      </c>
      <c r="K9" s="1184"/>
    </row>
    <row r="10" spans="2:11">
      <c r="B10" s="1183"/>
      <c r="C10" s="1183"/>
      <c r="D10" s="359">
        <v>1</v>
      </c>
      <c r="E10" s="359">
        <v>2</v>
      </c>
      <c r="F10" s="359" t="s">
        <v>222</v>
      </c>
      <c r="G10" s="359">
        <v>4</v>
      </c>
      <c r="H10" s="359">
        <v>5</v>
      </c>
      <c r="I10" s="359">
        <v>6</v>
      </c>
      <c r="J10" s="359">
        <v>7</v>
      </c>
      <c r="K10" s="359" t="s">
        <v>480</v>
      </c>
    </row>
    <row r="11" spans="2:11">
      <c r="B11" s="360"/>
      <c r="C11" s="361"/>
      <c r="D11" s="362"/>
      <c r="E11" s="362"/>
      <c r="F11" s="362"/>
      <c r="G11" s="362"/>
      <c r="H11" s="362"/>
      <c r="I11" s="362"/>
      <c r="J11" s="362"/>
      <c r="K11" s="362"/>
    </row>
    <row r="12" spans="2:11">
      <c r="B12" s="363"/>
      <c r="C12" s="361" t="s">
        <v>309</v>
      </c>
      <c r="D12" s="364">
        <v>1</v>
      </c>
      <c r="E12" s="364">
        <v>5</v>
      </c>
      <c r="F12" s="364">
        <f>+D12+E12</f>
        <v>6</v>
      </c>
      <c r="G12" s="364">
        <v>6</v>
      </c>
      <c r="H12" s="364">
        <v>5</v>
      </c>
      <c r="I12" s="364">
        <v>4</v>
      </c>
      <c r="J12" s="364">
        <v>4</v>
      </c>
      <c r="K12" s="364">
        <f t="shared" ref="K12:K20" si="0">+F12-H12</f>
        <v>1</v>
      </c>
    </row>
    <row r="13" spans="2:11">
      <c r="B13" s="363"/>
      <c r="C13" s="365" t="s">
        <v>310</v>
      </c>
      <c r="D13" s="364">
        <v>0</v>
      </c>
      <c r="E13" s="364">
        <v>0</v>
      </c>
      <c r="F13" s="364">
        <f t="shared" ref="F13:F19" si="1">+D13+E13</f>
        <v>0</v>
      </c>
      <c r="G13" s="364">
        <v>0</v>
      </c>
      <c r="H13" s="364">
        <v>0</v>
      </c>
      <c r="I13" s="364">
        <v>0</v>
      </c>
      <c r="J13" s="364">
        <v>0</v>
      </c>
      <c r="K13" s="364">
        <f t="shared" si="0"/>
        <v>0</v>
      </c>
    </row>
    <row r="14" spans="2:11">
      <c r="B14" s="363"/>
      <c r="C14" s="365" t="s">
        <v>311</v>
      </c>
      <c r="D14" s="364">
        <v>0</v>
      </c>
      <c r="E14" s="364">
        <v>0</v>
      </c>
      <c r="F14" s="364">
        <f t="shared" si="1"/>
        <v>0</v>
      </c>
      <c r="G14" s="364">
        <v>0</v>
      </c>
      <c r="H14" s="364">
        <v>0</v>
      </c>
      <c r="I14" s="364">
        <v>0</v>
      </c>
      <c r="J14" s="364">
        <v>0</v>
      </c>
      <c r="K14" s="364">
        <f t="shared" si="0"/>
        <v>0</v>
      </c>
    </row>
    <row r="15" spans="2:11">
      <c r="B15" s="363"/>
      <c r="C15" s="365"/>
      <c r="D15" s="364">
        <v>0</v>
      </c>
      <c r="E15" s="364">
        <v>0</v>
      </c>
      <c r="F15" s="364">
        <f t="shared" si="1"/>
        <v>0</v>
      </c>
      <c r="G15" s="364">
        <v>0</v>
      </c>
      <c r="H15" s="364">
        <v>0</v>
      </c>
      <c r="I15" s="364">
        <v>0</v>
      </c>
      <c r="J15" s="364">
        <v>0</v>
      </c>
      <c r="K15" s="364">
        <f t="shared" si="0"/>
        <v>0</v>
      </c>
    </row>
    <row r="16" spans="2:11">
      <c r="B16" s="363"/>
      <c r="C16" s="365"/>
      <c r="D16" s="364">
        <v>0</v>
      </c>
      <c r="E16" s="364">
        <v>0</v>
      </c>
      <c r="F16" s="364">
        <f t="shared" si="1"/>
        <v>0</v>
      </c>
      <c r="G16" s="364">
        <v>0</v>
      </c>
      <c r="H16" s="364">
        <v>0</v>
      </c>
      <c r="I16" s="364">
        <v>0</v>
      </c>
      <c r="J16" s="364">
        <v>0</v>
      </c>
      <c r="K16" s="364">
        <f t="shared" si="0"/>
        <v>0</v>
      </c>
    </row>
    <row r="17" spans="1:12">
      <c r="B17" s="363"/>
      <c r="C17" s="365"/>
      <c r="D17" s="364">
        <v>0</v>
      </c>
      <c r="E17" s="364">
        <v>0</v>
      </c>
      <c r="F17" s="364">
        <f t="shared" si="1"/>
        <v>0</v>
      </c>
      <c r="G17" s="364">
        <v>0</v>
      </c>
      <c r="H17" s="364">
        <v>0</v>
      </c>
      <c r="I17" s="364">
        <v>0</v>
      </c>
      <c r="J17" s="364">
        <v>0</v>
      </c>
      <c r="K17" s="364">
        <f t="shared" si="0"/>
        <v>0</v>
      </c>
    </row>
    <row r="18" spans="1:12">
      <c r="B18" s="363"/>
      <c r="C18" s="365"/>
      <c r="D18" s="364">
        <v>0</v>
      </c>
      <c r="E18" s="364">
        <v>0</v>
      </c>
      <c r="F18" s="364">
        <f t="shared" si="1"/>
        <v>0</v>
      </c>
      <c r="G18" s="364">
        <v>0</v>
      </c>
      <c r="H18" s="364">
        <v>0</v>
      </c>
      <c r="I18" s="364">
        <v>0</v>
      </c>
      <c r="J18" s="364">
        <v>0</v>
      </c>
      <c r="K18" s="364">
        <f t="shared" si="0"/>
        <v>0</v>
      </c>
    </row>
    <row r="19" spans="1:12">
      <c r="B19" s="363"/>
      <c r="C19" s="365"/>
      <c r="D19" s="364">
        <v>0</v>
      </c>
      <c r="E19" s="364">
        <v>0</v>
      </c>
      <c r="F19" s="364">
        <f t="shared" si="1"/>
        <v>0</v>
      </c>
      <c r="G19" s="364">
        <v>0</v>
      </c>
      <c r="H19" s="364">
        <v>0</v>
      </c>
      <c r="I19" s="364">
        <v>0</v>
      </c>
      <c r="J19" s="364">
        <v>0</v>
      </c>
      <c r="K19" s="364">
        <f t="shared" si="0"/>
        <v>0</v>
      </c>
    </row>
    <row r="20" spans="1:12">
      <c r="B20" s="363"/>
      <c r="C20" s="365"/>
      <c r="D20" s="364">
        <v>0</v>
      </c>
      <c r="E20" s="364">
        <v>0</v>
      </c>
      <c r="F20" s="364">
        <v>0</v>
      </c>
      <c r="G20" s="364">
        <v>0</v>
      </c>
      <c r="H20" s="364">
        <v>0</v>
      </c>
      <c r="I20" s="364">
        <v>0</v>
      </c>
      <c r="J20" s="364">
        <v>0</v>
      </c>
      <c r="K20" s="364">
        <f t="shared" si="0"/>
        <v>0</v>
      </c>
    </row>
    <row r="21" spans="1:12">
      <c r="B21" s="366"/>
      <c r="C21" s="367"/>
      <c r="D21" s="368"/>
      <c r="E21" s="368"/>
      <c r="F21" s="368"/>
      <c r="G21" s="368"/>
      <c r="H21" s="368"/>
      <c r="I21" s="368"/>
      <c r="J21" s="368"/>
      <c r="K21" s="368"/>
    </row>
    <row r="22" spans="1:12" s="357" customFormat="1">
      <c r="A22" s="280"/>
      <c r="B22" s="369"/>
      <c r="C22" s="370" t="s">
        <v>223</v>
      </c>
      <c r="D22" s="371">
        <f>SUM(D12:D20)</f>
        <v>1</v>
      </c>
      <c r="E22" s="371">
        <f t="shared" ref="E22:K22" si="2">SUM(E12:E20)</f>
        <v>5</v>
      </c>
      <c r="F22" s="371">
        <f t="shared" si="2"/>
        <v>6</v>
      </c>
      <c r="G22" s="371">
        <f t="shared" si="2"/>
        <v>6</v>
      </c>
      <c r="H22" s="371">
        <f t="shared" si="2"/>
        <v>5</v>
      </c>
      <c r="I22" s="371">
        <f t="shared" si="2"/>
        <v>4</v>
      </c>
      <c r="J22" s="371">
        <f t="shared" si="2"/>
        <v>4</v>
      </c>
      <c r="K22" s="371">
        <f t="shared" si="2"/>
        <v>1</v>
      </c>
      <c r="L22" s="280"/>
    </row>
    <row r="23" spans="1:12"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2">
      <c r="B24" s="16" t="s">
        <v>76</v>
      </c>
      <c r="F24" s="22"/>
      <c r="G24" s="22"/>
      <c r="H24" s="22"/>
      <c r="I24" s="22"/>
      <c r="J24" s="22"/>
      <c r="K24" s="22"/>
    </row>
    <row r="25" spans="1:12"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2">
      <c r="B27" s="22"/>
      <c r="C27" s="69"/>
      <c r="D27" s="22"/>
      <c r="E27" s="22"/>
      <c r="F27" s="69"/>
      <c r="G27" s="69"/>
      <c r="H27" s="69"/>
      <c r="I27" s="69"/>
      <c r="J27" s="69"/>
      <c r="K27" s="69"/>
    </row>
    <row r="28" spans="1:12">
      <c r="C28" s="258" t="s">
        <v>77</v>
      </c>
      <c r="F28" s="1094" t="s">
        <v>80</v>
      </c>
      <c r="G28" s="1094"/>
      <c r="H28" s="1094"/>
      <c r="I28" s="1094"/>
      <c r="J28" s="1094"/>
      <c r="K28" s="1094"/>
    </row>
    <row r="29" spans="1:12">
      <c r="C29" s="258" t="s">
        <v>78</v>
      </c>
      <c r="F29" s="1170" t="s">
        <v>79</v>
      </c>
      <c r="G29" s="1170"/>
      <c r="H29" s="1170"/>
      <c r="I29" s="1170"/>
      <c r="J29" s="1170"/>
      <c r="K29" s="1170"/>
    </row>
  </sheetData>
  <mergeCells count="10">
    <mergeCell ref="B1:K1"/>
    <mergeCell ref="B2:K2"/>
    <mergeCell ref="B3:K3"/>
    <mergeCell ref="B4:K4"/>
    <mergeCell ref="F29:K29"/>
    <mergeCell ref="F28:K28"/>
    <mergeCell ref="B8:C10"/>
    <mergeCell ref="D8:J8"/>
    <mergeCell ref="K8:K9"/>
    <mergeCell ref="D6:E6"/>
  </mergeCells>
  <pageMargins left="0.7" right="0.7" top="0.41" bottom="0.75" header="0.3" footer="0.3"/>
  <pageSetup scale="74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  <pageSetUpPr fitToPage="1"/>
  </sheetPr>
  <dimension ref="A1:L23"/>
  <sheetViews>
    <sheetView showGridLines="0" zoomScale="85" zoomScaleNormal="85" workbookViewId="0">
      <selection activeCell="C22" sqref="C22:D22"/>
    </sheetView>
  </sheetViews>
  <sheetFormatPr baseColWidth="10" defaultRowHeight="12.75"/>
  <cols>
    <col min="1" max="1" width="2.5703125" style="22" customWidth="1"/>
    <col min="2" max="2" width="2" style="248" customWidth="1"/>
    <col min="3" max="3" width="45.85546875" style="248" customWidth="1"/>
    <col min="4" max="4" width="13.140625" style="248" bestFit="1" customWidth="1"/>
    <col min="5" max="5" width="12.7109375" style="248" customWidth="1"/>
    <col min="6" max="6" width="13.140625" style="248" bestFit="1" customWidth="1"/>
    <col min="7" max="7" width="13.140625" style="248" customWidth="1"/>
    <col min="8" max="9" width="12.7109375" style="248" customWidth="1"/>
    <col min="10" max="11" width="13.140625" style="248" bestFit="1" customWidth="1"/>
    <col min="12" max="12" width="4" style="22" customWidth="1"/>
    <col min="13" max="16384" width="11.42578125" style="248"/>
  </cols>
  <sheetData>
    <row r="1" spans="2:11" ht="16.5" customHeight="1">
      <c r="B1" s="1136" t="s">
        <v>465</v>
      </c>
      <c r="C1" s="1136"/>
      <c r="D1" s="1136"/>
      <c r="E1" s="1136"/>
      <c r="F1" s="1136"/>
      <c r="G1" s="1136"/>
      <c r="H1" s="1136"/>
      <c r="I1" s="1136"/>
      <c r="J1" s="1136"/>
      <c r="K1" s="1136"/>
    </row>
    <row r="2" spans="2:11" ht="16.5" customHeight="1">
      <c r="B2" s="1136" t="s">
        <v>467</v>
      </c>
      <c r="C2" s="1136"/>
      <c r="D2" s="1136"/>
      <c r="E2" s="1136"/>
      <c r="F2" s="1136"/>
      <c r="G2" s="1136"/>
      <c r="H2" s="1136"/>
      <c r="I2" s="1136"/>
      <c r="J2" s="1136"/>
      <c r="K2" s="1136"/>
    </row>
    <row r="3" spans="2:11" ht="16.5" customHeight="1">
      <c r="B3" s="1136" t="s">
        <v>527</v>
      </c>
      <c r="C3" s="1136"/>
      <c r="D3" s="1136"/>
      <c r="E3" s="1136"/>
      <c r="F3" s="1136"/>
      <c r="G3" s="1136"/>
      <c r="H3" s="1136"/>
      <c r="I3" s="1136"/>
      <c r="J3" s="1136"/>
      <c r="K3" s="1136"/>
    </row>
    <row r="4" spans="2:11" s="22" customFormat="1"/>
    <row r="5" spans="2:11" s="22" customFormat="1">
      <c r="C5" s="27" t="s">
        <v>3</v>
      </c>
      <c r="D5" s="1087" t="s">
        <v>525</v>
      </c>
      <c r="E5" s="1087"/>
      <c r="F5" s="262"/>
      <c r="G5" s="262"/>
      <c r="H5" s="263"/>
      <c r="I5" s="263"/>
      <c r="J5" s="69"/>
    </row>
    <row r="6" spans="2:11" s="22" customFormat="1"/>
    <row r="7" spans="2:11">
      <c r="B7" s="1185" t="s">
        <v>74</v>
      </c>
      <c r="C7" s="1186"/>
      <c r="D7" s="1184" t="s">
        <v>224</v>
      </c>
      <c r="E7" s="1184"/>
      <c r="F7" s="1184"/>
      <c r="G7" s="1184"/>
      <c r="H7" s="1184"/>
      <c r="I7" s="1184"/>
      <c r="J7" s="1184"/>
      <c r="K7" s="1184" t="s">
        <v>218</v>
      </c>
    </row>
    <row r="8" spans="2:11" ht="51">
      <c r="B8" s="1187"/>
      <c r="C8" s="1188"/>
      <c r="D8" s="359" t="s">
        <v>219</v>
      </c>
      <c r="E8" s="359" t="s">
        <v>220</v>
      </c>
      <c r="F8" s="359" t="s">
        <v>198</v>
      </c>
      <c r="G8" s="359" t="s">
        <v>418</v>
      </c>
      <c r="H8" s="359" t="s">
        <v>199</v>
      </c>
      <c r="I8" s="359" t="s">
        <v>419</v>
      </c>
      <c r="J8" s="359" t="s">
        <v>221</v>
      </c>
      <c r="K8" s="1184"/>
    </row>
    <row r="9" spans="2:11">
      <c r="B9" s="1189"/>
      <c r="C9" s="1190"/>
      <c r="D9" s="359">
        <v>1</v>
      </c>
      <c r="E9" s="359">
        <v>2</v>
      </c>
      <c r="F9" s="359" t="s">
        <v>222</v>
      </c>
      <c r="G9" s="359">
        <v>4</v>
      </c>
      <c r="H9" s="359">
        <v>5</v>
      </c>
      <c r="I9" s="359">
        <v>6</v>
      </c>
      <c r="J9" s="359">
        <v>7</v>
      </c>
      <c r="K9" s="359" t="s">
        <v>480</v>
      </c>
    </row>
    <row r="10" spans="2:11">
      <c r="B10" s="372"/>
      <c r="C10" s="373"/>
      <c r="D10" s="374"/>
      <c r="E10" s="374"/>
      <c r="F10" s="374"/>
      <c r="G10" s="374"/>
      <c r="H10" s="374"/>
      <c r="I10" s="374"/>
      <c r="J10" s="374"/>
      <c r="K10" s="374"/>
    </row>
    <row r="11" spans="2:11">
      <c r="B11" s="360"/>
      <c r="C11" s="375" t="s">
        <v>225</v>
      </c>
      <c r="D11" s="364">
        <v>1</v>
      </c>
      <c r="E11" s="364">
        <v>5</v>
      </c>
      <c r="F11" s="364">
        <f>+D11+E11</f>
        <v>6</v>
      </c>
      <c r="G11" s="364">
        <v>6</v>
      </c>
      <c r="H11" s="364">
        <v>5</v>
      </c>
      <c r="I11" s="364">
        <v>4</v>
      </c>
      <c r="J11" s="364">
        <v>4</v>
      </c>
      <c r="K11" s="364">
        <f>+F11-H11</f>
        <v>1</v>
      </c>
    </row>
    <row r="12" spans="2:11">
      <c r="B12" s="360"/>
      <c r="C12" s="361"/>
      <c r="D12" s="376"/>
      <c r="E12" s="376"/>
      <c r="F12" s="376"/>
      <c r="G12" s="376"/>
      <c r="H12" s="376"/>
      <c r="I12" s="376"/>
      <c r="J12" s="376"/>
      <c r="K12" s="376"/>
    </row>
    <row r="13" spans="2:11">
      <c r="B13" s="377"/>
      <c r="C13" s="375" t="s">
        <v>226</v>
      </c>
      <c r="D13" s="376">
        <v>0</v>
      </c>
      <c r="E13" s="376">
        <f>22575-22575</f>
        <v>0</v>
      </c>
      <c r="F13" s="376">
        <f>+D13+E13</f>
        <v>0</v>
      </c>
      <c r="G13" s="376"/>
      <c r="H13" s="376">
        <v>0</v>
      </c>
      <c r="I13" s="376"/>
      <c r="J13" s="376">
        <v>0</v>
      </c>
      <c r="K13" s="376">
        <f>+F13-H13</f>
        <v>0</v>
      </c>
    </row>
    <row r="14" spans="2:11">
      <c r="B14" s="360"/>
      <c r="C14" s="361"/>
      <c r="D14" s="376"/>
      <c r="E14" s="376"/>
      <c r="F14" s="376"/>
      <c r="G14" s="376"/>
      <c r="H14" s="376"/>
      <c r="I14" s="376"/>
      <c r="J14" s="376"/>
      <c r="K14" s="376"/>
    </row>
    <row r="15" spans="2:11" ht="25.5">
      <c r="B15" s="377"/>
      <c r="C15" s="375" t="s">
        <v>227</v>
      </c>
      <c r="D15" s="376"/>
      <c r="E15" s="376"/>
      <c r="F15" s="376">
        <f>+D15+E15</f>
        <v>0</v>
      </c>
      <c r="G15" s="376"/>
      <c r="H15" s="376"/>
      <c r="I15" s="376"/>
      <c r="J15" s="376"/>
      <c r="K15" s="376">
        <f>+F15-H15</f>
        <v>0</v>
      </c>
    </row>
    <row r="16" spans="2:11">
      <c r="B16" s="378"/>
      <c r="C16" s="379"/>
      <c r="D16" s="380"/>
      <c r="E16" s="380"/>
      <c r="F16" s="380"/>
      <c r="G16" s="380"/>
      <c r="H16" s="380"/>
      <c r="I16" s="380"/>
      <c r="J16" s="380"/>
      <c r="K16" s="380"/>
    </row>
    <row r="17" spans="1:12" s="357" customFormat="1">
      <c r="A17" s="280"/>
      <c r="B17" s="378"/>
      <c r="C17" s="379" t="s">
        <v>223</v>
      </c>
      <c r="D17" s="381">
        <f>+D11+D13+D15</f>
        <v>1</v>
      </c>
      <c r="E17" s="381">
        <f t="shared" ref="E17:K17" si="0">+E11+E13+E15</f>
        <v>5</v>
      </c>
      <c r="F17" s="381">
        <f t="shared" si="0"/>
        <v>6</v>
      </c>
      <c r="G17" s="381">
        <f t="shared" si="0"/>
        <v>6</v>
      </c>
      <c r="H17" s="381">
        <f t="shared" si="0"/>
        <v>5</v>
      </c>
      <c r="I17" s="381">
        <f t="shared" si="0"/>
        <v>4</v>
      </c>
      <c r="J17" s="381">
        <f t="shared" si="0"/>
        <v>4</v>
      </c>
      <c r="K17" s="381">
        <f t="shared" si="0"/>
        <v>1</v>
      </c>
      <c r="L17" s="280"/>
    </row>
    <row r="18" spans="1:12" s="22" customFormat="1"/>
    <row r="19" spans="1:12">
      <c r="C19" s="16" t="s">
        <v>76</v>
      </c>
    </row>
    <row r="20" spans="1:12">
      <c r="D20" s="382" t="str">
        <f>IF(D17=CAdmon!D22," ","ERROR")</f>
        <v xml:space="preserve"> </v>
      </c>
      <c r="E20" s="382" t="str">
        <f>IF(E17=CAdmon!E22," ","ERROR")</f>
        <v xml:space="preserve"> </v>
      </c>
      <c r="F20" s="382" t="str">
        <f>IF(F17=CAdmon!F22," ","ERROR")</f>
        <v xml:space="preserve"> </v>
      </c>
      <c r="G20" s="382"/>
      <c r="H20" s="382" t="str">
        <f>IF(H17=CAdmon!H22," ","ERROR")</f>
        <v xml:space="preserve"> </v>
      </c>
      <c r="I20" s="382"/>
      <c r="J20" s="382" t="str">
        <f>IF(J17=CAdmon!J22," ","ERROR")</f>
        <v xml:space="preserve"> </v>
      </c>
      <c r="K20" s="382" t="str">
        <f>IF(K17=CAdmon!K22," ","ERROR")</f>
        <v xml:space="preserve"> </v>
      </c>
    </row>
    <row r="21" spans="1:12">
      <c r="C21" s="255"/>
    </row>
    <row r="22" spans="1:12">
      <c r="C22" s="258" t="s">
        <v>77</v>
      </c>
      <c r="F22" s="1094" t="s">
        <v>80</v>
      </c>
      <c r="G22" s="1094"/>
      <c r="H22" s="1094"/>
      <c r="I22" s="1094"/>
      <c r="J22" s="1094"/>
      <c r="K22" s="1094"/>
    </row>
    <row r="23" spans="1:12">
      <c r="C23" s="258" t="s">
        <v>78</v>
      </c>
      <c r="F23" s="1170" t="s">
        <v>79</v>
      </c>
      <c r="G23" s="1170"/>
      <c r="H23" s="1170"/>
      <c r="I23" s="1170"/>
      <c r="J23" s="1170"/>
      <c r="K23" s="1170"/>
    </row>
  </sheetData>
  <mergeCells count="9">
    <mergeCell ref="F23:K23"/>
    <mergeCell ref="B7:C9"/>
    <mergeCell ref="D7:J7"/>
    <mergeCell ref="K7:K8"/>
    <mergeCell ref="B1:K1"/>
    <mergeCell ref="B3:K3"/>
    <mergeCell ref="F22:K22"/>
    <mergeCell ref="B2:K2"/>
    <mergeCell ref="D5:E5"/>
  </mergeCells>
  <pageMargins left="0.7" right="0.7" top="0.38" bottom="0.75" header="0.3" footer="0.3"/>
  <pageSetup scale="77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  <pageSetUpPr fitToPage="1"/>
  </sheetPr>
  <dimension ref="A1:L44"/>
  <sheetViews>
    <sheetView showGridLines="0" zoomScale="85" zoomScaleNormal="85" workbookViewId="0">
      <selection activeCell="C22" sqref="C22:D22"/>
    </sheetView>
  </sheetViews>
  <sheetFormatPr baseColWidth="10" defaultRowHeight="12.75"/>
  <cols>
    <col min="1" max="1" width="2.42578125" style="22" customWidth="1"/>
    <col min="2" max="2" width="4.5703125" style="248" customWidth="1"/>
    <col min="3" max="3" width="57.28515625" style="248" customWidth="1"/>
    <col min="4" max="4" width="13.140625" style="248" bestFit="1" customWidth="1"/>
    <col min="5" max="5" width="12.7109375" style="248" customWidth="1"/>
    <col min="6" max="6" width="13.140625" style="248" bestFit="1" customWidth="1"/>
    <col min="7" max="7" width="13.140625" style="248" customWidth="1"/>
    <col min="8" max="9" width="12.7109375" style="248" customWidth="1"/>
    <col min="10" max="10" width="13.140625" style="248" bestFit="1" customWidth="1"/>
    <col min="11" max="11" width="13.28515625" style="248" bestFit="1" customWidth="1"/>
    <col min="12" max="12" width="3.7109375" style="22" customWidth="1"/>
    <col min="13" max="16384" width="11.42578125" style="248"/>
  </cols>
  <sheetData>
    <row r="1" spans="2:11" ht="14.25" customHeight="1">
      <c r="B1" s="1136" t="s">
        <v>465</v>
      </c>
      <c r="C1" s="1136"/>
      <c r="D1" s="1136"/>
      <c r="E1" s="1136"/>
      <c r="F1" s="1136"/>
      <c r="G1" s="1136"/>
      <c r="H1" s="1136"/>
      <c r="I1" s="1136"/>
      <c r="J1" s="1136"/>
      <c r="K1" s="1136"/>
    </row>
    <row r="2" spans="2:11" ht="14.25" customHeight="1">
      <c r="B2" s="1136" t="s">
        <v>468</v>
      </c>
      <c r="C2" s="1136"/>
      <c r="D2" s="1136"/>
      <c r="E2" s="1136"/>
      <c r="F2" s="1136"/>
      <c r="G2" s="1136"/>
      <c r="H2" s="1136"/>
      <c r="I2" s="1136"/>
      <c r="J2" s="1136"/>
      <c r="K2" s="1136"/>
    </row>
    <row r="3" spans="2:11" ht="14.25" customHeight="1">
      <c r="B3" s="1136" t="s">
        <v>527</v>
      </c>
      <c r="C3" s="1136"/>
      <c r="D3" s="1136"/>
      <c r="E3" s="1136"/>
      <c r="F3" s="1136"/>
      <c r="G3" s="1136"/>
      <c r="H3" s="1136"/>
      <c r="I3" s="1136"/>
      <c r="J3" s="1136"/>
      <c r="K3" s="1136"/>
    </row>
    <row r="4" spans="2:11" s="22" customFormat="1" ht="6.75" customHeight="1"/>
    <row r="5" spans="2:11" s="22" customFormat="1" ht="18" customHeight="1">
      <c r="C5" s="27" t="s">
        <v>3</v>
      </c>
      <c r="D5" s="1087" t="s">
        <v>525</v>
      </c>
      <c r="E5" s="1087"/>
      <c r="F5" s="263"/>
      <c r="G5" s="263"/>
      <c r="H5" s="69"/>
      <c r="I5" s="69"/>
      <c r="J5" s="69"/>
    </row>
    <row r="6" spans="2:11" s="22" customFormat="1" ht="6.75" customHeight="1"/>
    <row r="7" spans="2:11">
      <c r="B7" s="1183" t="s">
        <v>74</v>
      </c>
      <c r="C7" s="1183"/>
      <c r="D7" s="1184" t="s">
        <v>217</v>
      </c>
      <c r="E7" s="1184"/>
      <c r="F7" s="1184"/>
      <c r="G7" s="1184"/>
      <c r="H7" s="1184"/>
      <c r="I7" s="1184"/>
      <c r="J7" s="1184"/>
      <c r="K7" s="1184" t="s">
        <v>218</v>
      </c>
    </row>
    <row r="8" spans="2:11" ht="51">
      <c r="B8" s="1183"/>
      <c r="C8" s="1183"/>
      <c r="D8" s="359" t="s">
        <v>219</v>
      </c>
      <c r="E8" s="359" t="s">
        <v>220</v>
      </c>
      <c r="F8" s="359" t="s">
        <v>198</v>
      </c>
      <c r="G8" s="359" t="s">
        <v>418</v>
      </c>
      <c r="H8" s="359" t="s">
        <v>199</v>
      </c>
      <c r="I8" s="359" t="s">
        <v>419</v>
      </c>
      <c r="J8" s="359" t="s">
        <v>221</v>
      </c>
      <c r="K8" s="1184"/>
    </row>
    <row r="9" spans="2:11" ht="11.25" customHeight="1">
      <c r="B9" s="1183"/>
      <c r="C9" s="1183"/>
      <c r="D9" s="359">
        <v>1</v>
      </c>
      <c r="E9" s="359">
        <v>2</v>
      </c>
      <c r="F9" s="359" t="s">
        <v>222</v>
      </c>
      <c r="G9" s="359">
        <v>4</v>
      </c>
      <c r="H9" s="359">
        <v>5</v>
      </c>
      <c r="I9" s="359">
        <v>6</v>
      </c>
      <c r="J9" s="359">
        <v>7</v>
      </c>
      <c r="K9" s="359" t="s">
        <v>480</v>
      </c>
    </row>
    <row r="10" spans="2:11">
      <c r="B10" s="1191" t="s">
        <v>169</v>
      </c>
      <c r="C10" s="1192"/>
      <c r="D10" s="383">
        <f>SUM(D11:D11)</f>
        <v>1</v>
      </c>
      <c r="E10" s="383">
        <f>SUM(E11:E11)</f>
        <v>5</v>
      </c>
      <c r="F10" s="383">
        <f>+D10+E10</f>
        <v>6</v>
      </c>
      <c r="G10" s="383"/>
      <c r="H10" s="383">
        <f>SUM(H11:H11)</f>
        <v>5</v>
      </c>
      <c r="I10" s="383"/>
      <c r="J10" s="383">
        <f>SUM(J11:J11)</f>
        <v>4</v>
      </c>
      <c r="K10" s="383">
        <f t="shared" ref="K10:K36" si="0">+F10-H10</f>
        <v>1</v>
      </c>
    </row>
    <row r="11" spans="2:11">
      <c r="B11" s="384"/>
      <c r="C11" s="385" t="s">
        <v>228</v>
      </c>
      <c r="D11" s="364">
        <v>1</v>
      </c>
      <c r="E11" s="364">
        <v>5</v>
      </c>
      <c r="F11" s="364">
        <f>+D11+E11</f>
        <v>6</v>
      </c>
      <c r="G11" s="364">
        <v>6</v>
      </c>
      <c r="H11" s="364">
        <v>5</v>
      </c>
      <c r="I11" s="364">
        <v>4</v>
      </c>
      <c r="J11" s="364">
        <v>4</v>
      </c>
      <c r="K11" s="364">
        <f t="shared" si="0"/>
        <v>1</v>
      </c>
    </row>
    <row r="12" spans="2:11">
      <c r="B12" s="1191" t="s">
        <v>89</v>
      </c>
      <c r="C12" s="1192"/>
      <c r="D12" s="383">
        <f>SUM(D13:D15)</f>
        <v>0</v>
      </c>
      <c r="E12" s="383">
        <f>SUM(E13:E15)</f>
        <v>0</v>
      </c>
      <c r="F12" s="383">
        <f t="shared" ref="F12:F36" si="1">+D12+E12</f>
        <v>0</v>
      </c>
      <c r="G12" s="383"/>
      <c r="H12" s="383">
        <f>SUM(H13:H14)</f>
        <v>0</v>
      </c>
      <c r="I12" s="383"/>
      <c r="J12" s="383">
        <f>SUM(J13:J15)</f>
        <v>0</v>
      </c>
      <c r="K12" s="383">
        <f t="shared" si="0"/>
        <v>0</v>
      </c>
    </row>
    <row r="13" spans="2:11">
      <c r="B13" s="384"/>
      <c r="C13" s="385" t="s">
        <v>296</v>
      </c>
      <c r="D13" s="376">
        <v>0</v>
      </c>
      <c r="E13" s="376">
        <v>0</v>
      </c>
      <c r="F13" s="376">
        <f t="shared" si="1"/>
        <v>0</v>
      </c>
      <c r="G13" s="376"/>
      <c r="H13" s="376"/>
      <c r="I13" s="376"/>
      <c r="J13" s="376">
        <v>0</v>
      </c>
      <c r="K13" s="383">
        <f t="shared" si="0"/>
        <v>0</v>
      </c>
    </row>
    <row r="14" spans="2:11">
      <c r="B14" s="384"/>
      <c r="C14" s="385" t="s">
        <v>229</v>
      </c>
      <c r="D14" s="376">
        <v>0</v>
      </c>
      <c r="E14" s="376">
        <v>0</v>
      </c>
      <c r="F14" s="376">
        <f t="shared" si="1"/>
        <v>0</v>
      </c>
      <c r="G14" s="376"/>
      <c r="H14" s="376"/>
      <c r="I14" s="376"/>
      <c r="J14" s="376">
        <v>0</v>
      </c>
      <c r="K14" s="383">
        <f t="shared" si="0"/>
        <v>0</v>
      </c>
    </row>
    <row r="15" spans="2:11">
      <c r="B15" s="384"/>
      <c r="C15" s="385" t="s">
        <v>308</v>
      </c>
      <c r="D15" s="376">
        <v>0</v>
      </c>
      <c r="E15" s="376">
        <v>0</v>
      </c>
      <c r="F15" s="376">
        <f t="shared" si="1"/>
        <v>0</v>
      </c>
      <c r="G15" s="376"/>
      <c r="H15" s="376"/>
      <c r="I15" s="376"/>
      <c r="J15" s="376">
        <v>0</v>
      </c>
      <c r="K15" s="383">
        <f t="shared" si="0"/>
        <v>0</v>
      </c>
    </row>
    <row r="16" spans="2:11">
      <c r="B16" s="1191" t="s">
        <v>91</v>
      </c>
      <c r="C16" s="1192"/>
      <c r="D16" s="383">
        <f>SUM(D17:D28)</f>
        <v>0</v>
      </c>
      <c r="E16" s="383">
        <f>SUM(E17:E29)</f>
        <v>0</v>
      </c>
      <c r="F16" s="383">
        <f t="shared" si="1"/>
        <v>0</v>
      </c>
      <c r="G16" s="383"/>
      <c r="H16" s="383">
        <f>SUM(H17:H28)</f>
        <v>0</v>
      </c>
      <c r="I16" s="383"/>
      <c r="J16" s="383">
        <f>SUM(J17:J28)</f>
        <v>0</v>
      </c>
      <c r="K16" s="383">
        <f t="shared" si="0"/>
        <v>0</v>
      </c>
    </row>
    <row r="17" spans="2:11">
      <c r="B17" s="384"/>
      <c r="C17" s="385" t="s">
        <v>297</v>
      </c>
      <c r="D17" s="376">
        <v>0</v>
      </c>
      <c r="E17" s="376">
        <v>0</v>
      </c>
      <c r="F17" s="376">
        <f t="shared" si="1"/>
        <v>0</v>
      </c>
      <c r="G17" s="376"/>
      <c r="H17" s="376"/>
      <c r="I17" s="376"/>
      <c r="J17" s="376">
        <v>0</v>
      </c>
      <c r="K17" s="383">
        <f t="shared" si="0"/>
        <v>0</v>
      </c>
    </row>
    <row r="18" spans="2:11">
      <c r="B18" s="384"/>
      <c r="C18" s="385" t="s">
        <v>298</v>
      </c>
      <c r="D18" s="376">
        <v>0</v>
      </c>
      <c r="E18" s="376">
        <v>0</v>
      </c>
      <c r="F18" s="376">
        <f t="shared" si="1"/>
        <v>0</v>
      </c>
      <c r="G18" s="376"/>
      <c r="H18" s="376"/>
      <c r="I18" s="376"/>
      <c r="J18" s="376">
        <v>0</v>
      </c>
      <c r="K18" s="383">
        <f t="shared" si="0"/>
        <v>0</v>
      </c>
    </row>
    <row r="19" spans="2:11">
      <c r="B19" s="384"/>
      <c r="C19" s="385" t="s">
        <v>299</v>
      </c>
      <c r="D19" s="376">
        <v>0</v>
      </c>
      <c r="E19" s="376">
        <v>0</v>
      </c>
      <c r="F19" s="376">
        <f t="shared" si="1"/>
        <v>0</v>
      </c>
      <c r="G19" s="376"/>
      <c r="H19" s="376"/>
      <c r="I19" s="376"/>
      <c r="J19" s="376">
        <v>0</v>
      </c>
      <c r="K19" s="383">
        <f t="shared" si="0"/>
        <v>0</v>
      </c>
    </row>
    <row r="20" spans="2:11">
      <c r="B20" s="384"/>
      <c r="C20" s="385" t="s">
        <v>300</v>
      </c>
      <c r="D20" s="376">
        <v>0</v>
      </c>
      <c r="E20" s="376">
        <v>0</v>
      </c>
      <c r="F20" s="376">
        <f t="shared" si="1"/>
        <v>0</v>
      </c>
      <c r="G20" s="376"/>
      <c r="H20" s="376"/>
      <c r="I20" s="376"/>
      <c r="J20" s="376">
        <v>0</v>
      </c>
      <c r="K20" s="383">
        <f t="shared" si="0"/>
        <v>0</v>
      </c>
    </row>
    <row r="21" spans="2:11">
      <c r="B21" s="384"/>
      <c r="C21" s="385" t="s">
        <v>301</v>
      </c>
      <c r="D21" s="376">
        <v>0</v>
      </c>
      <c r="E21" s="376">
        <v>0</v>
      </c>
      <c r="F21" s="376">
        <f t="shared" si="1"/>
        <v>0</v>
      </c>
      <c r="G21" s="376"/>
      <c r="H21" s="376"/>
      <c r="I21" s="376"/>
      <c r="J21" s="376">
        <v>0</v>
      </c>
      <c r="K21" s="383">
        <f t="shared" si="0"/>
        <v>0</v>
      </c>
    </row>
    <row r="22" spans="2:11">
      <c r="B22" s="384"/>
      <c r="C22" s="385" t="s">
        <v>302</v>
      </c>
      <c r="D22" s="376">
        <v>0</v>
      </c>
      <c r="E22" s="376"/>
      <c r="F22" s="376">
        <f t="shared" si="1"/>
        <v>0</v>
      </c>
      <c r="G22" s="376"/>
      <c r="H22" s="376"/>
      <c r="I22" s="376"/>
      <c r="J22" s="376">
        <v>0</v>
      </c>
      <c r="K22" s="383">
        <f t="shared" si="0"/>
        <v>0</v>
      </c>
    </row>
    <row r="23" spans="2:11">
      <c r="B23" s="384"/>
      <c r="C23" s="385" t="s">
        <v>312</v>
      </c>
      <c r="D23" s="376"/>
      <c r="E23" s="376">
        <v>0</v>
      </c>
      <c r="F23" s="376">
        <f>+D23+E23</f>
        <v>0</v>
      </c>
      <c r="G23" s="376"/>
      <c r="H23" s="376"/>
      <c r="I23" s="376"/>
      <c r="J23" s="376">
        <v>0</v>
      </c>
      <c r="K23" s="383">
        <f t="shared" si="0"/>
        <v>0</v>
      </c>
    </row>
    <row r="24" spans="2:11">
      <c r="B24" s="384"/>
      <c r="C24" s="385" t="s">
        <v>314</v>
      </c>
      <c r="D24" s="376"/>
      <c r="E24" s="376">
        <v>0</v>
      </c>
      <c r="F24" s="376">
        <f>+D24+E24</f>
        <v>0</v>
      </c>
      <c r="G24" s="376"/>
      <c r="H24" s="376"/>
      <c r="I24" s="376"/>
      <c r="J24" s="376"/>
      <c r="K24" s="383">
        <f t="shared" si="0"/>
        <v>0</v>
      </c>
    </row>
    <row r="25" spans="2:11">
      <c r="B25" s="384"/>
      <c r="C25" s="385" t="s">
        <v>315</v>
      </c>
      <c r="D25" s="376"/>
      <c r="E25" s="376">
        <v>0</v>
      </c>
      <c r="F25" s="376">
        <f>+D25+E25</f>
        <v>0</v>
      </c>
      <c r="G25" s="376"/>
      <c r="H25" s="376"/>
      <c r="I25" s="376"/>
      <c r="J25" s="376"/>
      <c r="K25" s="383">
        <f t="shared" si="0"/>
        <v>0</v>
      </c>
    </row>
    <row r="26" spans="2:11">
      <c r="B26" s="384"/>
      <c r="C26" s="385" t="s">
        <v>316</v>
      </c>
      <c r="D26" s="376"/>
      <c r="E26" s="376">
        <v>0</v>
      </c>
      <c r="F26" s="376">
        <f>+D26+E26</f>
        <v>0</v>
      </c>
      <c r="G26" s="376"/>
      <c r="H26" s="376"/>
      <c r="I26" s="376"/>
      <c r="J26" s="376"/>
      <c r="K26" s="383">
        <f t="shared" si="0"/>
        <v>0</v>
      </c>
    </row>
    <row r="27" spans="2:11">
      <c r="B27" s="384"/>
      <c r="C27" s="385" t="s">
        <v>313</v>
      </c>
      <c r="D27" s="376">
        <v>0</v>
      </c>
      <c r="E27" s="376">
        <v>0</v>
      </c>
      <c r="F27" s="376">
        <f t="shared" si="1"/>
        <v>0</v>
      </c>
      <c r="G27" s="376"/>
      <c r="H27" s="376"/>
      <c r="I27" s="376"/>
      <c r="J27" s="376">
        <v>0</v>
      </c>
      <c r="K27" s="383">
        <f t="shared" si="0"/>
        <v>0</v>
      </c>
    </row>
    <row r="28" spans="2:11">
      <c r="B28" s="384"/>
      <c r="C28" s="385" t="s">
        <v>303</v>
      </c>
      <c r="D28" s="376">
        <v>0</v>
      </c>
      <c r="E28" s="376">
        <v>0</v>
      </c>
      <c r="F28" s="376">
        <f t="shared" si="1"/>
        <v>0</v>
      </c>
      <c r="G28" s="376"/>
      <c r="H28" s="376">
        <v>0</v>
      </c>
      <c r="I28" s="376"/>
      <c r="J28" s="376">
        <v>0</v>
      </c>
      <c r="K28" s="383">
        <f t="shared" si="0"/>
        <v>0</v>
      </c>
    </row>
    <row r="29" spans="2:11">
      <c r="B29" s="384"/>
      <c r="C29" s="385" t="s">
        <v>230</v>
      </c>
      <c r="D29" s="376"/>
      <c r="E29" s="376">
        <v>0</v>
      </c>
      <c r="F29" s="376">
        <f>+D29+E29</f>
        <v>0</v>
      </c>
      <c r="G29" s="376"/>
      <c r="H29" s="376"/>
      <c r="I29" s="376"/>
      <c r="J29" s="376">
        <v>0</v>
      </c>
      <c r="K29" s="383">
        <f t="shared" si="0"/>
        <v>0</v>
      </c>
    </row>
    <row r="30" spans="2:11">
      <c r="B30" s="1191" t="s">
        <v>211</v>
      </c>
      <c r="C30" s="1192"/>
      <c r="D30" s="383">
        <f>SUM(D31:D31)</f>
        <v>0</v>
      </c>
      <c r="E30" s="383">
        <f>SUM(E31:E31)</f>
        <v>0</v>
      </c>
      <c r="F30" s="383">
        <f t="shared" si="1"/>
        <v>0</v>
      </c>
      <c r="G30" s="383"/>
      <c r="H30" s="383">
        <f>SUM(H31:H31)</f>
        <v>0</v>
      </c>
      <c r="I30" s="383"/>
      <c r="J30" s="383">
        <f>SUM(J31:J31)</f>
        <v>0</v>
      </c>
      <c r="K30" s="383">
        <f t="shared" si="0"/>
        <v>0</v>
      </c>
    </row>
    <row r="31" spans="2:11">
      <c r="B31" s="384"/>
      <c r="C31" s="385" t="s">
        <v>99</v>
      </c>
      <c r="D31" s="376">
        <v>0</v>
      </c>
      <c r="E31" s="376"/>
      <c r="F31" s="376">
        <f t="shared" si="1"/>
        <v>0</v>
      </c>
      <c r="G31" s="376"/>
      <c r="H31" s="376"/>
      <c r="I31" s="376"/>
      <c r="J31" s="376">
        <v>0</v>
      </c>
      <c r="K31" s="383">
        <f t="shared" si="0"/>
        <v>0</v>
      </c>
    </row>
    <row r="32" spans="2:11">
      <c r="B32" s="1191" t="s">
        <v>231</v>
      </c>
      <c r="C32" s="1192"/>
      <c r="D32" s="383">
        <f>SUM(D33:D36)</f>
        <v>0</v>
      </c>
      <c r="E32" s="383">
        <f>SUM(E33:E36)</f>
        <v>0</v>
      </c>
      <c r="F32" s="383">
        <f t="shared" si="1"/>
        <v>0</v>
      </c>
      <c r="G32" s="383"/>
      <c r="H32" s="383">
        <f>SUM(H33:H36)</f>
        <v>0</v>
      </c>
      <c r="I32" s="383"/>
      <c r="J32" s="383">
        <f>SUM(J33:J36)</f>
        <v>0</v>
      </c>
      <c r="K32" s="383">
        <f t="shared" si="0"/>
        <v>0</v>
      </c>
    </row>
    <row r="33" spans="1:12">
      <c r="B33" s="384"/>
      <c r="C33" s="385" t="s">
        <v>304</v>
      </c>
      <c r="D33" s="376">
        <v>0</v>
      </c>
      <c r="E33" s="376">
        <v>0</v>
      </c>
      <c r="F33" s="376">
        <f t="shared" si="1"/>
        <v>0</v>
      </c>
      <c r="G33" s="376"/>
      <c r="H33" s="376"/>
      <c r="I33" s="376"/>
      <c r="J33" s="376">
        <v>0</v>
      </c>
      <c r="K33" s="383">
        <f t="shared" si="0"/>
        <v>0</v>
      </c>
    </row>
    <row r="34" spans="1:12">
      <c r="B34" s="384"/>
      <c r="C34" s="385" t="s">
        <v>305</v>
      </c>
      <c r="D34" s="376">
        <v>0</v>
      </c>
      <c r="E34" s="376">
        <v>0</v>
      </c>
      <c r="F34" s="376">
        <f t="shared" si="1"/>
        <v>0</v>
      </c>
      <c r="G34" s="376"/>
      <c r="H34" s="376"/>
      <c r="I34" s="376"/>
      <c r="J34" s="376">
        <v>0</v>
      </c>
      <c r="K34" s="383">
        <f t="shared" si="0"/>
        <v>0</v>
      </c>
    </row>
    <row r="35" spans="1:12">
      <c r="B35" s="384"/>
      <c r="C35" s="385" t="s">
        <v>306</v>
      </c>
      <c r="D35" s="376">
        <v>0</v>
      </c>
      <c r="E35" s="376">
        <v>0</v>
      </c>
      <c r="F35" s="376">
        <f t="shared" si="1"/>
        <v>0</v>
      </c>
      <c r="G35" s="376"/>
      <c r="H35" s="376"/>
      <c r="I35" s="376"/>
      <c r="J35" s="376">
        <v>0</v>
      </c>
      <c r="K35" s="383">
        <f t="shared" si="0"/>
        <v>0</v>
      </c>
    </row>
    <row r="36" spans="1:12">
      <c r="B36" s="384"/>
      <c r="C36" s="385" t="s">
        <v>307</v>
      </c>
      <c r="D36" s="376">
        <v>0</v>
      </c>
      <c r="E36" s="376">
        <v>0</v>
      </c>
      <c r="F36" s="376">
        <f t="shared" si="1"/>
        <v>0</v>
      </c>
      <c r="G36" s="376"/>
      <c r="H36" s="376"/>
      <c r="I36" s="376"/>
      <c r="J36" s="376">
        <v>0</v>
      </c>
      <c r="K36" s="383">
        <f t="shared" si="0"/>
        <v>0</v>
      </c>
    </row>
    <row r="37" spans="1:12" s="357" customFormat="1">
      <c r="A37" s="280"/>
      <c r="B37" s="386"/>
      <c r="C37" s="387" t="s">
        <v>223</v>
      </c>
      <c r="D37" s="388">
        <f>+D10+D12+D16+D30+D32</f>
        <v>1</v>
      </c>
      <c r="E37" s="388">
        <f t="shared" ref="E37:K37" si="2">+E10+E12+E16+E30+E32</f>
        <v>5</v>
      </c>
      <c r="F37" s="388">
        <f t="shared" si="2"/>
        <v>6</v>
      </c>
      <c r="G37" s="388">
        <f t="shared" si="2"/>
        <v>0</v>
      </c>
      <c r="H37" s="388">
        <f t="shared" si="2"/>
        <v>5</v>
      </c>
      <c r="I37" s="388">
        <f t="shared" si="2"/>
        <v>0</v>
      </c>
      <c r="J37" s="388">
        <f t="shared" si="2"/>
        <v>4</v>
      </c>
      <c r="K37" s="388">
        <f t="shared" si="2"/>
        <v>1</v>
      </c>
      <c r="L37" s="280"/>
    </row>
    <row r="39" spans="1:12">
      <c r="B39" s="16" t="s">
        <v>76</v>
      </c>
      <c r="F39" s="382"/>
      <c r="G39" s="382"/>
      <c r="H39" s="382"/>
      <c r="I39" s="382"/>
      <c r="J39" s="382"/>
      <c r="K39" s="382"/>
    </row>
    <row r="41" spans="1:12">
      <c r="D41" s="382" t="str">
        <f>IF(D38=CAdmon!D37," ","ERROR")</f>
        <v xml:space="preserve"> </v>
      </c>
      <c r="E41" s="382" t="str">
        <f>IF(E38=CAdmon!E37," ","ERROR")</f>
        <v xml:space="preserve"> </v>
      </c>
      <c r="F41" s="382" t="str">
        <f>IF(F38=CAdmon!F37," ","ERROR")</f>
        <v xml:space="preserve"> </v>
      </c>
      <c r="G41" s="382"/>
      <c r="H41" s="382" t="str">
        <f>IF(H38=CAdmon!H37," ","ERROR")</f>
        <v xml:space="preserve"> </v>
      </c>
      <c r="I41" s="382"/>
      <c r="J41" s="382" t="str">
        <f>IF(J38=CAdmon!J37," ","ERROR")</f>
        <v xml:space="preserve"> </v>
      </c>
      <c r="K41" s="382" t="str">
        <f>IF(K38=CAdmon!K37," ","ERROR")</f>
        <v xml:space="preserve"> </v>
      </c>
    </row>
    <row r="42" spans="1:12">
      <c r="C42" s="255"/>
    </row>
    <row r="43" spans="1:12">
      <c r="C43" s="258" t="s">
        <v>77</v>
      </c>
      <c r="F43" s="1094" t="s">
        <v>80</v>
      </c>
      <c r="G43" s="1094"/>
      <c r="H43" s="1094"/>
      <c r="I43" s="1094"/>
      <c r="J43" s="1094"/>
      <c r="K43" s="1094"/>
    </row>
    <row r="44" spans="1:12">
      <c r="C44" s="258" t="s">
        <v>78</v>
      </c>
      <c r="F44" s="1170" t="s">
        <v>79</v>
      </c>
      <c r="G44" s="1170"/>
      <c r="H44" s="1170"/>
      <c r="I44" s="1170"/>
      <c r="J44" s="1170"/>
      <c r="K44" s="1170"/>
    </row>
  </sheetData>
  <mergeCells count="14">
    <mergeCell ref="B1:K1"/>
    <mergeCell ref="B2:K2"/>
    <mergeCell ref="B3:K3"/>
    <mergeCell ref="B32:C32"/>
    <mergeCell ref="B7:C9"/>
    <mergeCell ref="D7:J7"/>
    <mergeCell ref="D5:E5"/>
    <mergeCell ref="F43:K43"/>
    <mergeCell ref="F44:K44"/>
    <mergeCell ref="K7:K8"/>
    <mergeCell ref="B10:C10"/>
    <mergeCell ref="B12:C12"/>
    <mergeCell ref="B16:C16"/>
    <mergeCell ref="B30:C30"/>
  </mergeCells>
  <pageMargins left="0.7" right="0.7" top="0.44" bottom="0.75" header="0.3" footer="0.3"/>
  <pageSetup scale="71" fitToHeight="0" orientation="landscape" r:id="rId1"/>
  <ignoredErrors>
    <ignoredError sqref="F10 F12 F16 F30 F32" formula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  <pageSetUpPr fitToPage="1"/>
  </sheetPr>
  <dimension ref="A1:L54"/>
  <sheetViews>
    <sheetView showGridLines="0" zoomScale="85" zoomScaleNormal="85" workbookViewId="0">
      <selection activeCell="C22" sqref="C22:D22"/>
    </sheetView>
  </sheetViews>
  <sheetFormatPr baseColWidth="10" defaultRowHeight="12.75"/>
  <cols>
    <col min="1" max="1" width="1.5703125" style="22" customWidth="1"/>
    <col min="2" max="2" width="4.5703125" style="412" customWidth="1"/>
    <col min="3" max="3" width="60.28515625" style="248" customWidth="1"/>
    <col min="4" max="4" width="13.42578125" style="248" bestFit="1" customWidth="1"/>
    <col min="5" max="5" width="12.7109375" style="248" customWidth="1"/>
    <col min="6" max="6" width="13.42578125" style="248" bestFit="1" customWidth="1"/>
    <col min="7" max="7" width="13.42578125" style="248" customWidth="1"/>
    <col min="8" max="9" width="12.7109375" style="248" customWidth="1"/>
    <col min="10" max="11" width="13.42578125" style="248" bestFit="1" customWidth="1"/>
    <col min="12" max="12" width="3.28515625" style="22" customWidth="1"/>
    <col min="13" max="16384" width="11.42578125" style="248"/>
  </cols>
  <sheetData>
    <row r="1" spans="1:12" ht="18.75" customHeight="1">
      <c r="B1" s="1136" t="s">
        <v>465</v>
      </c>
      <c r="C1" s="1136"/>
      <c r="D1" s="1136"/>
      <c r="E1" s="1136"/>
      <c r="F1" s="1136"/>
      <c r="G1" s="1136"/>
      <c r="H1" s="1136"/>
      <c r="I1" s="1136"/>
      <c r="J1" s="1136"/>
      <c r="K1" s="1136"/>
    </row>
    <row r="2" spans="1:12" ht="18.75" customHeight="1">
      <c r="B2" s="1136" t="s">
        <v>469</v>
      </c>
      <c r="C2" s="1136"/>
      <c r="D2" s="1136"/>
      <c r="E2" s="1136"/>
      <c r="F2" s="1136"/>
      <c r="G2" s="1136"/>
      <c r="H2" s="1136"/>
      <c r="I2" s="1136"/>
      <c r="J2" s="1136"/>
      <c r="K2" s="1136"/>
    </row>
    <row r="3" spans="1:12" ht="18.75" customHeight="1">
      <c r="B3" s="1136" t="s">
        <v>528</v>
      </c>
      <c r="C3" s="1136"/>
      <c r="D3" s="1136"/>
      <c r="E3" s="1136"/>
      <c r="F3" s="1136"/>
      <c r="G3" s="1136"/>
      <c r="H3" s="1136"/>
      <c r="I3" s="1136"/>
      <c r="J3" s="1136"/>
      <c r="K3" s="1136"/>
    </row>
    <row r="4" spans="1:12" s="22" customFormat="1" ht="9" customHeight="1">
      <c r="B4" s="389"/>
      <c r="C4" s="389"/>
      <c r="D4" s="389"/>
      <c r="E4" s="389"/>
      <c r="F4" s="389"/>
      <c r="G4" s="389"/>
      <c r="H4" s="389"/>
      <c r="I4" s="389"/>
      <c r="J4" s="389"/>
      <c r="K4" s="389"/>
    </row>
    <row r="5" spans="1:12" s="22" customFormat="1" ht="21.75" customHeight="1">
      <c r="C5" s="27" t="s">
        <v>3</v>
      </c>
      <c r="D5" s="1087" t="s">
        <v>525</v>
      </c>
      <c r="E5" s="1087"/>
      <c r="F5" s="390"/>
      <c r="G5" s="390"/>
      <c r="H5" s="390"/>
      <c r="I5" s="390"/>
      <c r="J5" s="390"/>
      <c r="K5" s="391"/>
    </row>
    <row r="6" spans="1:12" s="22" customFormat="1" ht="9" customHeight="1">
      <c r="B6" s="391"/>
      <c r="C6" s="391"/>
      <c r="D6" s="391"/>
      <c r="E6" s="391"/>
      <c r="F6" s="391"/>
      <c r="G6" s="391"/>
      <c r="H6" s="391"/>
      <c r="I6" s="391"/>
      <c r="J6" s="391"/>
      <c r="K6" s="391"/>
    </row>
    <row r="7" spans="1:12">
      <c r="B7" s="1183" t="s">
        <v>74</v>
      </c>
      <c r="C7" s="1183"/>
      <c r="D7" s="1184" t="s">
        <v>217</v>
      </c>
      <c r="E7" s="1184"/>
      <c r="F7" s="1184"/>
      <c r="G7" s="1184"/>
      <c r="H7" s="1184"/>
      <c r="I7" s="1184"/>
      <c r="J7" s="1184"/>
      <c r="K7" s="1184" t="s">
        <v>218</v>
      </c>
    </row>
    <row r="8" spans="1:12" ht="51">
      <c r="B8" s="1183"/>
      <c r="C8" s="1183"/>
      <c r="D8" s="359" t="s">
        <v>219</v>
      </c>
      <c r="E8" s="359" t="s">
        <v>220</v>
      </c>
      <c r="F8" s="359" t="s">
        <v>198</v>
      </c>
      <c r="G8" s="359" t="s">
        <v>418</v>
      </c>
      <c r="H8" s="359" t="s">
        <v>199</v>
      </c>
      <c r="I8" s="359" t="s">
        <v>419</v>
      </c>
      <c r="J8" s="359" t="s">
        <v>221</v>
      </c>
      <c r="K8" s="1184"/>
    </row>
    <row r="9" spans="1:12">
      <c r="B9" s="1183"/>
      <c r="C9" s="1183"/>
      <c r="D9" s="359">
        <v>1</v>
      </c>
      <c r="E9" s="359">
        <v>2</v>
      </c>
      <c r="F9" s="359" t="s">
        <v>222</v>
      </c>
      <c r="G9" s="359">
        <v>4</v>
      </c>
      <c r="H9" s="359">
        <v>5</v>
      </c>
      <c r="I9" s="359">
        <v>6</v>
      </c>
      <c r="J9" s="359">
        <v>7</v>
      </c>
      <c r="K9" s="359" t="s">
        <v>480</v>
      </c>
    </row>
    <row r="10" spans="1:12" ht="3" customHeight="1">
      <c r="B10" s="392"/>
      <c r="C10" s="373"/>
      <c r="D10" s="393"/>
      <c r="E10" s="393"/>
      <c r="F10" s="393"/>
      <c r="G10" s="393"/>
      <c r="H10" s="393"/>
      <c r="I10" s="393"/>
      <c r="J10" s="393"/>
      <c r="K10" s="393"/>
    </row>
    <row r="11" spans="1:12" s="395" customFormat="1">
      <c r="A11" s="90"/>
      <c r="B11" s="1193" t="s">
        <v>232</v>
      </c>
      <c r="C11" s="1194"/>
      <c r="D11" s="394">
        <f>SUM(D12:D20)</f>
        <v>1</v>
      </c>
      <c r="E11" s="394">
        <f t="shared" ref="E11:K11" si="0">SUM(E12:E20)</f>
        <v>5</v>
      </c>
      <c r="F11" s="394">
        <f t="shared" si="0"/>
        <v>6</v>
      </c>
      <c r="G11" s="394">
        <f t="shared" si="0"/>
        <v>6</v>
      </c>
      <c r="H11" s="394">
        <f t="shared" si="0"/>
        <v>5</v>
      </c>
      <c r="I11" s="394">
        <f t="shared" si="0"/>
        <v>4</v>
      </c>
      <c r="J11" s="394">
        <f t="shared" si="0"/>
        <v>4</v>
      </c>
      <c r="K11" s="394">
        <f t="shared" si="0"/>
        <v>1</v>
      </c>
      <c r="L11" s="90"/>
    </row>
    <row r="12" spans="1:12" s="395" customFormat="1">
      <c r="A12" s="90"/>
      <c r="B12" s="396"/>
      <c r="C12" s="397" t="s">
        <v>233</v>
      </c>
      <c r="D12" s="364">
        <v>1</v>
      </c>
      <c r="E12" s="364">
        <v>5</v>
      </c>
      <c r="F12" s="364">
        <f>+D12+E12</f>
        <v>6</v>
      </c>
      <c r="G12" s="364">
        <v>6</v>
      </c>
      <c r="H12" s="364">
        <v>5</v>
      </c>
      <c r="I12" s="364">
        <v>4</v>
      </c>
      <c r="J12" s="364">
        <v>4</v>
      </c>
      <c r="K12" s="364">
        <f t="shared" ref="K12:K19" si="1">+F12-H12</f>
        <v>1</v>
      </c>
      <c r="L12" s="90"/>
    </row>
    <row r="13" spans="1:12" s="395" customFormat="1">
      <c r="A13" s="90"/>
      <c r="B13" s="396"/>
      <c r="C13" s="397" t="s">
        <v>234</v>
      </c>
      <c r="D13" s="398"/>
      <c r="E13" s="398"/>
      <c r="F13" s="399">
        <f t="shared" ref="F13:F29" si="2">+D13+E13</f>
        <v>0</v>
      </c>
      <c r="G13" s="398"/>
      <c r="H13" s="398"/>
      <c r="I13" s="398"/>
      <c r="J13" s="398"/>
      <c r="K13" s="398">
        <f t="shared" si="1"/>
        <v>0</v>
      </c>
      <c r="L13" s="90"/>
    </row>
    <row r="14" spans="1:12" s="395" customFormat="1">
      <c r="A14" s="90"/>
      <c r="B14" s="396"/>
      <c r="C14" s="397" t="s">
        <v>235</v>
      </c>
      <c r="D14" s="398"/>
      <c r="E14" s="398"/>
      <c r="F14" s="399">
        <f t="shared" si="2"/>
        <v>0</v>
      </c>
      <c r="G14" s="398"/>
      <c r="H14" s="398"/>
      <c r="I14" s="398"/>
      <c r="J14" s="398"/>
      <c r="K14" s="398">
        <f t="shared" si="1"/>
        <v>0</v>
      </c>
      <c r="L14" s="90"/>
    </row>
    <row r="15" spans="1:12" s="395" customFormat="1">
      <c r="A15" s="90"/>
      <c r="B15" s="396"/>
      <c r="C15" s="397" t="s">
        <v>236</v>
      </c>
      <c r="D15" s="398"/>
      <c r="E15" s="398"/>
      <c r="F15" s="399">
        <f t="shared" si="2"/>
        <v>0</v>
      </c>
      <c r="G15" s="398"/>
      <c r="H15" s="398"/>
      <c r="I15" s="398"/>
      <c r="J15" s="398"/>
      <c r="K15" s="398">
        <f t="shared" si="1"/>
        <v>0</v>
      </c>
      <c r="L15" s="90"/>
    </row>
    <row r="16" spans="1:12" s="395" customFormat="1">
      <c r="A16" s="90"/>
      <c r="B16" s="396"/>
      <c r="C16" s="397" t="s">
        <v>237</v>
      </c>
      <c r="D16" s="398"/>
      <c r="E16" s="398"/>
      <c r="F16" s="399">
        <f t="shared" si="2"/>
        <v>0</v>
      </c>
      <c r="G16" s="398"/>
      <c r="H16" s="398"/>
      <c r="I16" s="398"/>
      <c r="J16" s="398"/>
      <c r="K16" s="398">
        <f t="shared" si="1"/>
        <v>0</v>
      </c>
      <c r="L16" s="90"/>
    </row>
    <row r="17" spans="1:12" s="395" customFormat="1">
      <c r="A17" s="90"/>
      <c r="B17" s="396"/>
      <c r="C17" s="397" t="s">
        <v>238</v>
      </c>
      <c r="D17" s="398"/>
      <c r="E17" s="398"/>
      <c r="F17" s="399">
        <f t="shared" si="2"/>
        <v>0</v>
      </c>
      <c r="G17" s="398"/>
      <c r="H17" s="398"/>
      <c r="I17" s="398"/>
      <c r="J17" s="398"/>
      <c r="K17" s="398">
        <f t="shared" si="1"/>
        <v>0</v>
      </c>
      <c r="L17" s="90"/>
    </row>
    <row r="18" spans="1:12" s="395" customFormat="1">
      <c r="A18" s="90"/>
      <c r="B18" s="396"/>
      <c r="C18" s="397" t="s">
        <v>239</v>
      </c>
      <c r="D18" s="398"/>
      <c r="E18" s="398"/>
      <c r="F18" s="399">
        <f t="shared" si="2"/>
        <v>0</v>
      </c>
      <c r="G18" s="398"/>
      <c r="H18" s="398"/>
      <c r="I18" s="398"/>
      <c r="J18" s="398"/>
      <c r="K18" s="398">
        <f t="shared" si="1"/>
        <v>0</v>
      </c>
      <c r="L18" s="90"/>
    </row>
    <row r="19" spans="1:12" s="395" customFormat="1">
      <c r="A19" s="90"/>
      <c r="B19" s="396"/>
      <c r="C19" s="397" t="s">
        <v>230</v>
      </c>
      <c r="D19" s="398"/>
      <c r="E19" s="398"/>
      <c r="F19" s="399">
        <f t="shared" si="2"/>
        <v>0</v>
      </c>
      <c r="G19" s="398"/>
      <c r="H19" s="398"/>
      <c r="I19" s="398"/>
      <c r="J19" s="398"/>
      <c r="K19" s="398">
        <f t="shared" si="1"/>
        <v>0</v>
      </c>
      <c r="L19" s="90"/>
    </row>
    <row r="20" spans="1:12" s="395" customFormat="1">
      <c r="A20" s="90"/>
      <c r="B20" s="396"/>
      <c r="C20" s="397"/>
      <c r="D20" s="398"/>
      <c r="E20" s="398"/>
      <c r="F20" s="399">
        <f t="shared" si="2"/>
        <v>0</v>
      </c>
      <c r="G20" s="398"/>
      <c r="H20" s="398"/>
      <c r="I20" s="398"/>
      <c r="J20" s="398"/>
      <c r="K20" s="398"/>
      <c r="L20" s="90"/>
    </row>
    <row r="21" spans="1:12" s="402" customFormat="1">
      <c r="A21" s="400"/>
      <c r="B21" s="1193" t="s">
        <v>240</v>
      </c>
      <c r="C21" s="1194"/>
      <c r="D21" s="401">
        <f>SUM(D22:D28)</f>
        <v>0</v>
      </c>
      <c r="E21" s="401">
        <f>SUM(E22:E28)</f>
        <v>0</v>
      </c>
      <c r="F21" s="399">
        <f t="shared" si="2"/>
        <v>0</v>
      </c>
      <c r="G21" s="401"/>
      <c r="H21" s="401">
        <f>SUM(H22:H28)</f>
        <v>0</v>
      </c>
      <c r="I21" s="401"/>
      <c r="J21" s="401">
        <f>SUM(J22:J28)</f>
        <v>0</v>
      </c>
      <c r="K21" s="401">
        <f t="shared" ref="K21:K28" si="3">+F21-H21</f>
        <v>0</v>
      </c>
      <c r="L21" s="400"/>
    </row>
    <row r="22" spans="1:12" s="395" customFormat="1">
      <c r="A22" s="90"/>
      <c r="B22" s="396"/>
      <c r="C22" s="397" t="s">
        <v>241</v>
      </c>
      <c r="D22" s="403"/>
      <c r="E22" s="403"/>
      <c r="F22" s="399">
        <f t="shared" si="2"/>
        <v>0</v>
      </c>
      <c r="G22" s="398"/>
      <c r="H22" s="403"/>
      <c r="I22" s="403"/>
      <c r="J22" s="403"/>
      <c r="K22" s="398">
        <f t="shared" si="3"/>
        <v>0</v>
      </c>
      <c r="L22" s="90"/>
    </row>
    <row r="23" spans="1:12" s="395" customFormat="1">
      <c r="A23" s="90"/>
      <c r="B23" s="396"/>
      <c r="C23" s="397" t="s">
        <v>242</v>
      </c>
      <c r="D23" s="403"/>
      <c r="E23" s="403"/>
      <c r="F23" s="399">
        <f t="shared" si="2"/>
        <v>0</v>
      </c>
      <c r="G23" s="398"/>
      <c r="H23" s="403"/>
      <c r="I23" s="403"/>
      <c r="J23" s="403"/>
      <c r="K23" s="398">
        <f t="shared" si="3"/>
        <v>0</v>
      </c>
      <c r="L23" s="90"/>
    </row>
    <row r="24" spans="1:12" s="395" customFormat="1">
      <c r="A24" s="90"/>
      <c r="B24" s="396"/>
      <c r="C24" s="397" t="s">
        <v>243</v>
      </c>
      <c r="D24" s="403"/>
      <c r="E24" s="403"/>
      <c r="F24" s="399">
        <f t="shared" si="2"/>
        <v>0</v>
      </c>
      <c r="G24" s="398"/>
      <c r="H24" s="403"/>
      <c r="I24" s="403"/>
      <c r="J24" s="403"/>
      <c r="K24" s="398">
        <f t="shared" si="3"/>
        <v>0</v>
      </c>
      <c r="L24" s="90"/>
    </row>
    <row r="25" spans="1:12" s="395" customFormat="1">
      <c r="A25" s="90"/>
      <c r="B25" s="396"/>
      <c r="C25" s="397" t="s">
        <v>244</v>
      </c>
      <c r="D25" s="403"/>
      <c r="E25" s="403"/>
      <c r="F25" s="399">
        <f t="shared" si="2"/>
        <v>0</v>
      </c>
      <c r="G25" s="398"/>
      <c r="H25" s="403"/>
      <c r="I25" s="403"/>
      <c r="J25" s="403"/>
      <c r="K25" s="398">
        <f t="shared" si="3"/>
        <v>0</v>
      </c>
      <c r="L25" s="90"/>
    </row>
    <row r="26" spans="1:12" s="395" customFormat="1">
      <c r="A26" s="90"/>
      <c r="B26" s="396"/>
      <c r="C26" s="397" t="s">
        <v>245</v>
      </c>
      <c r="D26" s="403"/>
      <c r="E26" s="403"/>
      <c r="F26" s="399">
        <f t="shared" si="2"/>
        <v>0</v>
      </c>
      <c r="G26" s="398"/>
      <c r="H26" s="403"/>
      <c r="I26" s="403"/>
      <c r="J26" s="403"/>
      <c r="K26" s="398">
        <f t="shared" si="3"/>
        <v>0</v>
      </c>
      <c r="L26" s="90"/>
    </row>
    <row r="27" spans="1:12" s="395" customFormat="1">
      <c r="A27" s="90"/>
      <c r="B27" s="396"/>
      <c r="C27" s="397" t="s">
        <v>246</v>
      </c>
      <c r="D27" s="403"/>
      <c r="E27" s="403"/>
      <c r="F27" s="399">
        <f t="shared" si="2"/>
        <v>0</v>
      </c>
      <c r="G27" s="398"/>
      <c r="H27" s="403"/>
      <c r="I27" s="403"/>
      <c r="J27" s="403"/>
      <c r="K27" s="398">
        <f t="shared" si="3"/>
        <v>0</v>
      </c>
      <c r="L27" s="90"/>
    </row>
    <row r="28" spans="1:12" s="395" customFormat="1">
      <c r="A28" s="90"/>
      <c r="B28" s="396"/>
      <c r="C28" s="397" t="s">
        <v>247</v>
      </c>
      <c r="D28" s="403"/>
      <c r="E28" s="403"/>
      <c r="F28" s="399">
        <f t="shared" si="2"/>
        <v>0</v>
      </c>
      <c r="G28" s="398"/>
      <c r="H28" s="403"/>
      <c r="I28" s="403"/>
      <c r="J28" s="403"/>
      <c r="K28" s="398">
        <f t="shared" si="3"/>
        <v>0</v>
      </c>
      <c r="L28" s="90"/>
    </row>
    <row r="29" spans="1:12" s="395" customFormat="1">
      <c r="A29" s="90"/>
      <c r="B29" s="396"/>
      <c r="C29" s="397"/>
      <c r="D29" s="403"/>
      <c r="E29" s="403"/>
      <c r="F29" s="399">
        <f t="shared" si="2"/>
        <v>0</v>
      </c>
      <c r="G29" s="403"/>
      <c r="H29" s="403"/>
      <c r="I29" s="403"/>
      <c r="J29" s="403"/>
      <c r="K29" s="403"/>
      <c r="L29" s="90"/>
    </row>
    <row r="30" spans="1:12" s="402" customFormat="1">
      <c r="A30" s="400"/>
      <c r="B30" s="1193" t="s">
        <v>248</v>
      </c>
      <c r="C30" s="1194"/>
      <c r="D30" s="399">
        <f>SUM(D31:D39)</f>
        <v>0</v>
      </c>
      <c r="E30" s="399">
        <f>SUM(E31:E39)</f>
        <v>0</v>
      </c>
      <c r="F30" s="399">
        <f>+D30+E30</f>
        <v>0</v>
      </c>
      <c r="G30" s="399"/>
      <c r="H30" s="399">
        <f>SUM(H31:H39)</f>
        <v>0</v>
      </c>
      <c r="I30" s="399"/>
      <c r="J30" s="399">
        <f>SUM(J31:J39)</f>
        <v>0</v>
      </c>
      <c r="K30" s="399">
        <f>+F30-H30-J30</f>
        <v>0</v>
      </c>
      <c r="L30" s="400"/>
    </row>
    <row r="31" spans="1:12" s="395" customFormat="1">
      <c r="A31" s="90"/>
      <c r="B31" s="396"/>
      <c r="C31" s="397" t="s">
        <v>249</v>
      </c>
      <c r="D31" s="404"/>
      <c r="E31" s="404"/>
      <c r="F31" s="404">
        <f t="shared" ref="F31:F39" si="4">+D31+E31</f>
        <v>0</v>
      </c>
      <c r="G31" s="404"/>
      <c r="H31" s="404"/>
      <c r="I31" s="404"/>
      <c r="J31" s="404"/>
      <c r="K31" s="404">
        <f>+F31-H31</f>
        <v>0</v>
      </c>
      <c r="L31" s="90"/>
    </row>
    <row r="32" spans="1:12" s="395" customFormat="1">
      <c r="A32" s="90"/>
      <c r="B32" s="396"/>
      <c r="C32" s="397" t="s">
        <v>250</v>
      </c>
      <c r="D32" s="404"/>
      <c r="E32" s="404">
        <f>660673.36-660673.36</f>
        <v>0</v>
      </c>
      <c r="F32" s="404">
        <f t="shared" si="4"/>
        <v>0</v>
      </c>
      <c r="G32" s="404"/>
      <c r="H32" s="404"/>
      <c r="I32" s="404"/>
      <c r="J32" s="404"/>
      <c r="K32" s="404">
        <f>+F32-H32-J32</f>
        <v>0</v>
      </c>
      <c r="L32" s="90"/>
    </row>
    <row r="33" spans="1:12" s="395" customFormat="1">
      <c r="A33" s="90"/>
      <c r="B33" s="396"/>
      <c r="C33" s="397" t="s">
        <v>251</v>
      </c>
      <c r="D33" s="404"/>
      <c r="E33" s="404"/>
      <c r="F33" s="404">
        <f t="shared" si="4"/>
        <v>0</v>
      </c>
      <c r="G33" s="404"/>
      <c r="H33" s="404"/>
      <c r="I33" s="404"/>
      <c r="J33" s="404"/>
      <c r="K33" s="404">
        <f t="shared" ref="K33:K39" si="5">+F33-H33</f>
        <v>0</v>
      </c>
      <c r="L33" s="90"/>
    </row>
    <row r="34" spans="1:12" s="395" customFormat="1">
      <c r="A34" s="90"/>
      <c r="B34" s="396"/>
      <c r="C34" s="397" t="s">
        <v>252</v>
      </c>
      <c r="D34" s="404"/>
      <c r="E34" s="404"/>
      <c r="F34" s="404">
        <f t="shared" si="4"/>
        <v>0</v>
      </c>
      <c r="G34" s="404"/>
      <c r="H34" s="404"/>
      <c r="I34" s="404"/>
      <c r="J34" s="404"/>
      <c r="K34" s="404">
        <f t="shared" si="5"/>
        <v>0</v>
      </c>
      <c r="L34" s="90"/>
    </row>
    <row r="35" spans="1:12" s="395" customFormat="1">
      <c r="A35" s="90"/>
      <c r="B35" s="396"/>
      <c r="C35" s="397" t="s">
        <v>253</v>
      </c>
      <c r="D35" s="404"/>
      <c r="E35" s="404"/>
      <c r="F35" s="404">
        <f t="shared" si="4"/>
        <v>0</v>
      </c>
      <c r="G35" s="404"/>
      <c r="H35" s="404"/>
      <c r="I35" s="404"/>
      <c r="J35" s="404"/>
      <c r="K35" s="404">
        <f t="shared" si="5"/>
        <v>0</v>
      </c>
      <c r="L35" s="90"/>
    </row>
    <row r="36" spans="1:12" s="395" customFormat="1">
      <c r="A36" s="90"/>
      <c r="B36" s="396"/>
      <c r="C36" s="397" t="s">
        <v>254</v>
      </c>
      <c r="D36" s="404"/>
      <c r="E36" s="404"/>
      <c r="F36" s="404">
        <f t="shared" si="4"/>
        <v>0</v>
      </c>
      <c r="G36" s="404"/>
      <c r="H36" s="404"/>
      <c r="I36" s="404"/>
      <c r="J36" s="404"/>
      <c r="K36" s="404">
        <f t="shared" si="5"/>
        <v>0</v>
      </c>
      <c r="L36" s="90"/>
    </row>
    <row r="37" spans="1:12" s="395" customFormat="1">
      <c r="A37" s="90"/>
      <c r="B37" s="396"/>
      <c r="C37" s="397" t="s">
        <v>255</v>
      </c>
      <c r="D37" s="404"/>
      <c r="E37" s="404"/>
      <c r="F37" s="404">
        <f t="shared" si="4"/>
        <v>0</v>
      </c>
      <c r="G37" s="404"/>
      <c r="H37" s="404"/>
      <c r="I37" s="404"/>
      <c r="J37" s="404"/>
      <c r="K37" s="404">
        <f t="shared" si="5"/>
        <v>0</v>
      </c>
      <c r="L37" s="90"/>
    </row>
    <row r="38" spans="1:12" s="395" customFormat="1">
      <c r="A38" s="90"/>
      <c r="B38" s="396"/>
      <c r="C38" s="397" t="s">
        <v>256</v>
      </c>
      <c r="D38" s="404"/>
      <c r="E38" s="404"/>
      <c r="F38" s="404">
        <f t="shared" si="4"/>
        <v>0</v>
      </c>
      <c r="G38" s="404"/>
      <c r="H38" s="404"/>
      <c r="I38" s="404"/>
      <c r="J38" s="404"/>
      <c r="K38" s="404">
        <f t="shared" si="5"/>
        <v>0</v>
      </c>
      <c r="L38" s="90"/>
    </row>
    <row r="39" spans="1:12" s="395" customFormat="1">
      <c r="A39" s="90"/>
      <c r="B39" s="396"/>
      <c r="C39" s="397" t="s">
        <v>257</v>
      </c>
      <c r="D39" s="404"/>
      <c r="E39" s="404"/>
      <c r="F39" s="404">
        <f t="shared" si="4"/>
        <v>0</v>
      </c>
      <c r="G39" s="404"/>
      <c r="H39" s="404"/>
      <c r="I39" s="404"/>
      <c r="J39" s="404"/>
      <c r="K39" s="404">
        <f t="shared" si="5"/>
        <v>0</v>
      </c>
      <c r="L39" s="90"/>
    </row>
    <row r="40" spans="1:12" s="395" customFormat="1">
      <c r="A40" s="90"/>
      <c r="B40" s="396"/>
      <c r="C40" s="397"/>
      <c r="D40" s="404"/>
      <c r="E40" s="404"/>
      <c r="F40" s="404"/>
      <c r="G40" s="404"/>
      <c r="H40" s="404"/>
      <c r="I40" s="404"/>
      <c r="J40" s="404"/>
      <c r="K40" s="404"/>
      <c r="L40" s="90"/>
    </row>
    <row r="41" spans="1:12" s="402" customFormat="1">
      <c r="A41" s="400"/>
      <c r="B41" s="1193" t="s">
        <v>258</v>
      </c>
      <c r="C41" s="1194"/>
      <c r="D41" s="399">
        <f>SUM(D42:D45)</f>
        <v>0</v>
      </c>
      <c r="E41" s="399">
        <f>SUM(E42:E45)</f>
        <v>0</v>
      </c>
      <c r="F41" s="399">
        <f>+D41+E41</f>
        <v>0</v>
      </c>
      <c r="G41" s="399"/>
      <c r="H41" s="399">
        <f>SUM(H42:H45)</f>
        <v>0</v>
      </c>
      <c r="I41" s="399"/>
      <c r="J41" s="399">
        <f>SUM(J42:J45)</f>
        <v>0</v>
      </c>
      <c r="K41" s="399">
        <f>+F41-H41</f>
        <v>0</v>
      </c>
      <c r="L41" s="400"/>
    </row>
    <row r="42" spans="1:12" s="395" customFormat="1">
      <c r="A42" s="90"/>
      <c r="B42" s="396"/>
      <c r="C42" s="397" t="s">
        <v>259</v>
      </c>
      <c r="D42" s="404"/>
      <c r="E42" s="404"/>
      <c r="F42" s="404">
        <f>+D42+E42</f>
        <v>0</v>
      </c>
      <c r="G42" s="404"/>
      <c r="H42" s="404"/>
      <c r="I42" s="404"/>
      <c r="J42" s="404"/>
      <c r="K42" s="404">
        <f>+F42-H42</f>
        <v>0</v>
      </c>
      <c r="L42" s="90"/>
    </row>
    <row r="43" spans="1:12" s="395" customFormat="1" ht="25.5">
      <c r="A43" s="90"/>
      <c r="B43" s="396"/>
      <c r="C43" s="397" t="s">
        <v>260</v>
      </c>
      <c r="D43" s="404"/>
      <c r="E43" s="404"/>
      <c r="F43" s="404">
        <f>+D43+E43</f>
        <v>0</v>
      </c>
      <c r="G43" s="404"/>
      <c r="H43" s="404"/>
      <c r="I43" s="404"/>
      <c r="J43" s="404"/>
      <c r="K43" s="404">
        <f>+F43-H43</f>
        <v>0</v>
      </c>
      <c r="L43" s="90"/>
    </row>
    <row r="44" spans="1:12" s="395" customFormat="1">
      <c r="A44" s="90"/>
      <c r="B44" s="396"/>
      <c r="C44" s="397" t="s">
        <v>261</v>
      </c>
      <c r="D44" s="404"/>
      <c r="E44" s="404"/>
      <c r="F44" s="404">
        <f>+D44+E44</f>
        <v>0</v>
      </c>
      <c r="G44" s="404"/>
      <c r="H44" s="404"/>
      <c r="I44" s="404"/>
      <c r="J44" s="404"/>
      <c r="K44" s="404">
        <f>+F44-H44</f>
        <v>0</v>
      </c>
      <c r="L44" s="90"/>
    </row>
    <row r="45" spans="1:12" s="395" customFormat="1">
      <c r="A45" s="90"/>
      <c r="B45" s="396"/>
      <c r="C45" s="397" t="s">
        <v>262</v>
      </c>
      <c r="D45" s="404"/>
      <c r="E45" s="404"/>
      <c r="F45" s="404">
        <f>+D45+E45</f>
        <v>0</v>
      </c>
      <c r="G45" s="404"/>
      <c r="H45" s="404"/>
      <c r="I45" s="404"/>
      <c r="J45" s="404"/>
      <c r="K45" s="404">
        <f>+F45-H45</f>
        <v>0</v>
      </c>
      <c r="L45" s="90"/>
    </row>
    <row r="46" spans="1:12" s="395" customFormat="1">
      <c r="A46" s="90"/>
      <c r="B46" s="405"/>
      <c r="C46" s="406"/>
      <c r="D46" s="407"/>
      <c r="E46" s="407"/>
      <c r="F46" s="407"/>
      <c r="G46" s="407"/>
      <c r="H46" s="407"/>
      <c r="I46" s="407"/>
      <c r="J46" s="407"/>
      <c r="K46" s="407"/>
      <c r="L46" s="90"/>
    </row>
    <row r="47" spans="1:12" s="402" customFormat="1" ht="14.25" customHeight="1">
      <c r="A47" s="400"/>
      <c r="B47" s="408"/>
      <c r="C47" s="409" t="s">
        <v>223</v>
      </c>
      <c r="D47" s="410">
        <f>+D11+D21+D30+D41</f>
        <v>1</v>
      </c>
      <c r="E47" s="410">
        <f t="shared" ref="E47:K47" si="6">+E11+E21+E30+E41</f>
        <v>5</v>
      </c>
      <c r="F47" s="410">
        <f t="shared" si="6"/>
        <v>6</v>
      </c>
      <c r="G47" s="410">
        <f t="shared" si="6"/>
        <v>6</v>
      </c>
      <c r="H47" s="410">
        <f t="shared" si="6"/>
        <v>5</v>
      </c>
      <c r="I47" s="410">
        <f t="shared" si="6"/>
        <v>4</v>
      </c>
      <c r="J47" s="410">
        <f t="shared" si="6"/>
        <v>4</v>
      </c>
      <c r="K47" s="410">
        <f t="shared" si="6"/>
        <v>1</v>
      </c>
      <c r="L47" s="400"/>
    </row>
    <row r="49" spans="2:11">
      <c r="B49" s="16" t="s">
        <v>76</v>
      </c>
      <c r="F49" s="411" t="str">
        <f>IF(F47=CAdmon!F22," ","ERROR")</f>
        <v xml:space="preserve"> </v>
      </c>
      <c r="G49" s="411"/>
      <c r="H49" s="411" t="str">
        <f>IF(H47=CAdmon!H22," ","ERROR")</f>
        <v xml:space="preserve"> </v>
      </c>
      <c r="I49" s="411"/>
      <c r="J49" s="411" t="str">
        <f>IF(J47=CAdmon!J22," ","ERROR")</f>
        <v xml:space="preserve"> </v>
      </c>
      <c r="K49" s="411" t="str">
        <f>IF(K47=CAdmon!K22," ","ERROR")</f>
        <v xml:space="preserve"> </v>
      </c>
    </row>
    <row r="52" spans="2:11">
      <c r="C52" s="255"/>
    </row>
    <row r="53" spans="2:11">
      <c r="C53" s="258" t="s">
        <v>77</v>
      </c>
      <c r="F53" s="1094" t="s">
        <v>80</v>
      </c>
      <c r="G53" s="1094"/>
      <c r="H53" s="1094"/>
      <c r="I53" s="1094"/>
      <c r="J53" s="1094"/>
      <c r="K53" s="1094"/>
    </row>
    <row r="54" spans="2:11">
      <c r="C54" s="258" t="s">
        <v>78</v>
      </c>
      <c r="F54" s="1170" t="s">
        <v>79</v>
      </c>
      <c r="G54" s="1170"/>
      <c r="H54" s="1170"/>
      <c r="I54" s="1170"/>
      <c r="J54" s="1170"/>
      <c r="K54" s="1170"/>
    </row>
  </sheetData>
  <mergeCells count="13">
    <mergeCell ref="B7:C9"/>
    <mergeCell ref="D7:J7"/>
    <mergeCell ref="K7:K8"/>
    <mergeCell ref="B1:K1"/>
    <mergeCell ref="B2:K2"/>
    <mergeCell ref="B3:K3"/>
    <mergeCell ref="D5:E5"/>
    <mergeCell ref="F54:K54"/>
    <mergeCell ref="F53:K53"/>
    <mergeCell ref="B11:C11"/>
    <mergeCell ref="B21:C21"/>
    <mergeCell ref="B30:C30"/>
    <mergeCell ref="B41:C41"/>
  </mergeCells>
  <pageMargins left="0.7" right="0.7" top="0.38" bottom="0.75" header="0.3" footer="0.3"/>
  <pageSetup scale="69" orientation="landscape" r:id="rId1"/>
  <ignoredErrors>
    <ignoredError sqref="F30:F39 F41:F45" formula="1"/>
  </ignoredError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A1:I40"/>
  <sheetViews>
    <sheetView showGridLines="0" zoomScale="85" zoomScaleNormal="85" workbookViewId="0">
      <selection activeCell="C22" sqref="C22:D22"/>
    </sheetView>
  </sheetViews>
  <sheetFormatPr baseColWidth="10" defaultRowHeight="12.75"/>
  <cols>
    <col min="1" max="1" width="3" style="248" customWidth="1"/>
    <col min="2" max="2" width="18.5703125" style="248" customWidth="1"/>
    <col min="3" max="3" width="19" style="248" customWidth="1"/>
    <col min="4" max="7" width="11.42578125" style="248"/>
    <col min="8" max="8" width="13.42578125" style="248" customWidth="1"/>
    <col min="9" max="9" width="10" style="248" customWidth="1"/>
    <col min="10" max="16384" width="11.42578125" style="248"/>
  </cols>
  <sheetData>
    <row r="1" spans="1:9" ht="17.25" customHeight="1">
      <c r="A1" s="22"/>
      <c r="B1" s="1136" t="s">
        <v>465</v>
      </c>
      <c r="C1" s="1136"/>
      <c r="D1" s="1136"/>
      <c r="E1" s="1136"/>
      <c r="F1" s="1136"/>
      <c r="G1" s="1136"/>
      <c r="H1" s="1136"/>
      <c r="I1" s="1136"/>
    </row>
    <row r="2" spans="1:9" ht="17.25" customHeight="1">
      <c r="A2" s="22"/>
      <c r="B2" s="1136" t="s">
        <v>470</v>
      </c>
      <c r="C2" s="1136"/>
      <c r="D2" s="1136"/>
      <c r="E2" s="1136"/>
      <c r="F2" s="1136"/>
      <c r="G2" s="1136"/>
      <c r="H2" s="1136"/>
      <c r="I2" s="1136"/>
    </row>
    <row r="3" spans="1:9" ht="17.25" customHeight="1">
      <c r="A3" s="22"/>
      <c r="B3" s="1136" t="s">
        <v>529</v>
      </c>
      <c r="C3" s="1136"/>
      <c r="D3" s="1136"/>
      <c r="E3" s="1136"/>
      <c r="F3" s="1136"/>
      <c r="G3" s="1136"/>
      <c r="H3" s="1136"/>
      <c r="I3" s="1136"/>
    </row>
    <row r="4" spans="1:9">
      <c r="A4" s="22"/>
      <c r="B4" s="22"/>
      <c r="C4" s="22"/>
      <c r="D4" s="22"/>
      <c r="E4" s="22"/>
      <c r="F4" s="22"/>
      <c r="G4" s="22"/>
      <c r="H4" s="22"/>
      <c r="I4" s="22"/>
    </row>
    <row r="5" spans="1:9">
      <c r="A5" s="22"/>
      <c r="B5" s="22"/>
      <c r="C5" s="22"/>
      <c r="D5" s="27" t="s">
        <v>3</v>
      </c>
      <c r="E5" s="1087" t="s">
        <v>525</v>
      </c>
      <c r="F5" s="1087"/>
      <c r="G5" s="390"/>
      <c r="H5" s="390"/>
      <c r="I5" s="390"/>
    </row>
    <row r="6" spans="1:9">
      <c r="A6" s="22"/>
      <c r="B6" s="22"/>
      <c r="C6" s="22"/>
      <c r="D6" s="22"/>
      <c r="E6" s="22"/>
      <c r="F6" s="22"/>
      <c r="G6" s="22"/>
      <c r="H6" s="22"/>
      <c r="I6" s="22"/>
    </row>
    <row r="7" spans="1:9">
      <c r="A7" s="22"/>
      <c r="B7" s="1195" t="s">
        <v>422</v>
      </c>
      <c r="C7" s="1195"/>
      <c r="D7" s="1195" t="s">
        <v>423</v>
      </c>
      <c r="E7" s="1195"/>
      <c r="F7" s="1195" t="s">
        <v>424</v>
      </c>
      <c r="G7" s="1195"/>
      <c r="H7" s="1195" t="s">
        <v>425</v>
      </c>
      <c r="I7" s="1195"/>
    </row>
    <row r="8" spans="1:9">
      <c r="A8" s="22"/>
      <c r="B8" s="1195"/>
      <c r="C8" s="1195"/>
      <c r="D8" s="1195" t="s">
        <v>426</v>
      </c>
      <c r="E8" s="1195"/>
      <c r="F8" s="1195" t="s">
        <v>427</v>
      </c>
      <c r="G8" s="1195"/>
      <c r="H8" s="1195" t="s">
        <v>428</v>
      </c>
      <c r="I8" s="1195"/>
    </row>
    <row r="9" spans="1:9">
      <c r="A9" s="22"/>
      <c r="B9" s="1200" t="s">
        <v>429</v>
      </c>
      <c r="C9" s="1136"/>
      <c r="D9" s="1136"/>
      <c r="E9" s="1136"/>
      <c r="F9" s="1136"/>
      <c r="G9" s="1136"/>
      <c r="H9" s="1136"/>
      <c r="I9" s="1201"/>
    </row>
    <row r="10" spans="1:9">
      <c r="A10" s="22"/>
      <c r="B10" s="1196"/>
      <c r="C10" s="1196"/>
      <c r="D10" s="1196"/>
      <c r="E10" s="1196"/>
      <c r="F10" s="1196"/>
      <c r="G10" s="1196"/>
      <c r="H10" s="1198">
        <f>+D10-F10</f>
        <v>0</v>
      </c>
      <c r="I10" s="1199"/>
    </row>
    <row r="11" spans="1:9">
      <c r="A11" s="22"/>
      <c r="B11" s="1196"/>
      <c r="C11" s="1196"/>
      <c r="D11" s="1197"/>
      <c r="E11" s="1197"/>
      <c r="F11" s="1197"/>
      <c r="G11" s="1197"/>
      <c r="H11" s="1198">
        <f t="shared" ref="H11:H19" si="0">+D11-F11</f>
        <v>0</v>
      </c>
      <c r="I11" s="1199"/>
    </row>
    <row r="12" spans="1:9">
      <c r="A12" s="22"/>
      <c r="B12" s="1196"/>
      <c r="C12" s="1196"/>
      <c r="D12" s="1197"/>
      <c r="E12" s="1197"/>
      <c r="F12" s="1197"/>
      <c r="G12" s="1197"/>
      <c r="H12" s="1198">
        <f t="shared" si="0"/>
        <v>0</v>
      </c>
      <c r="I12" s="1199"/>
    </row>
    <row r="13" spans="1:9">
      <c r="A13" s="22"/>
      <c r="B13" s="1196"/>
      <c r="C13" s="1196"/>
      <c r="D13" s="1197"/>
      <c r="E13" s="1197"/>
      <c r="F13" s="1197"/>
      <c r="G13" s="1197"/>
      <c r="H13" s="1198">
        <f t="shared" si="0"/>
        <v>0</v>
      </c>
      <c r="I13" s="1199"/>
    </row>
    <row r="14" spans="1:9">
      <c r="A14" s="22"/>
      <c r="B14" s="1196"/>
      <c r="C14" s="1196"/>
      <c r="D14" s="1197"/>
      <c r="E14" s="1197"/>
      <c r="F14" s="1197"/>
      <c r="G14" s="1197"/>
      <c r="H14" s="1198">
        <f t="shared" si="0"/>
        <v>0</v>
      </c>
      <c r="I14" s="1199"/>
    </row>
    <row r="15" spans="1:9">
      <c r="A15" s="22"/>
      <c r="B15" s="1196"/>
      <c r="C15" s="1196"/>
      <c r="D15" s="1197"/>
      <c r="E15" s="1197"/>
      <c r="F15" s="1197"/>
      <c r="G15" s="1197"/>
      <c r="H15" s="1198">
        <f t="shared" si="0"/>
        <v>0</v>
      </c>
      <c r="I15" s="1199"/>
    </row>
    <row r="16" spans="1:9">
      <c r="A16" s="22"/>
      <c r="B16" s="1196"/>
      <c r="C16" s="1196"/>
      <c r="D16" s="1197"/>
      <c r="E16" s="1197"/>
      <c r="F16" s="1197"/>
      <c r="G16" s="1197"/>
      <c r="H16" s="1198">
        <f t="shared" si="0"/>
        <v>0</v>
      </c>
      <c r="I16" s="1199"/>
    </row>
    <row r="17" spans="1:9">
      <c r="A17" s="22"/>
      <c r="B17" s="1196"/>
      <c r="C17" s="1196"/>
      <c r="D17" s="1197"/>
      <c r="E17" s="1197"/>
      <c r="F17" s="1197"/>
      <c r="G17" s="1197"/>
      <c r="H17" s="1198">
        <f t="shared" si="0"/>
        <v>0</v>
      </c>
      <c r="I17" s="1199"/>
    </row>
    <row r="18" spans="1:9">
      <c r="A18" s="22"/>
      <c r="B18" s="1196"/>
      <c r="C18" s="1196"/>
      <c r="D18" s="1197"/>
      <c r="E18" s="1197"/>
      <c r="F18" s="1197"/>
      <c r="G18" s="1197"/>
      <c r="H18" s="1198">
        <f t="shared" si="0"/>
        <v>0</v>
      </c>
      <c r="I18" s="1199"/>
    </row>
    <row r="19" spans="1:9">
      <c r="A19" s="22"/>
      <c r="B19" s="1196" t="s">
        <v>430</v>
      </c>
      <c r="C19" s="1196"/>
      <c r="D19" s="1197">
        <f>SUM(D10:E18)</f>
        <v>0</v>
      </c>
      <c r="E19" s="1197"/>
      <c r="F19" s="1197">
        <f>SUM(F10:G18)</f>
        <v>0</v>
      </c>
      <c r="G19" s="1197"/>
      <c r="H19" s="1198">
        <f t="shared" si="0"/>
        <v>0</v>
      </c>
      <c r="I19" s="1199"/>
    </row>
    <row r="20" spans="1:9">
      <c r="A20" s="22"/>
      <c r="B20" s="1196"/>
      <c r="C20" s="1196"/>
      <c r="D20" s="1196"/>
      <c r="E20" s="1196"/>
      <c r="F20" s="1196"/>
      <c r="G20" s="1196"/>
      <c r="H20" s="1196"/>
      <c r="I20" s="1196"/>
    </row>
    <row r="21" spans="1:9">
      <c r="A21" s="22"/>
      <c r="B21" s="1200" t="s">
        <v>431</v>
      </c>
      <c r="C21" s="1136"/>
      <c r="D21" s="1136"/>
      <c r="E21" s="1136"/>
      <c r="F21" s="1136"/>
      <c r="G21" s="1136"/>
      <c r="H21" s="1136"/>
      <c r="I21" s="1201"/>
    </row>
    <row r="22" spans="1:9">
      <c r="A22" s="22"/>
      <c r="B22" s="1196"/>
      <c r="C22" s="1196"/>
      <c r="D22" s="1196"/>
      <c r="E22" s="1196"/>
      <c r="F22" s="1196"/>
      <c r="G22" s="1196"/>
      <c r="H22" s="1196"/>
      <c r="I22" s="1196"/>
    </row>
    <row r="23" spans="1:9">
      <c r="A23" s="22"/>
      <c r="B23" s="1196"/>
      <c r="C23" s="1196"/>
      <c r="D23" s="1197"/>
      <c r="E23" s="1197"/>
      <c r="F23" s="1197"/>
      <c r="G23" s="1197"/>
      <c r="H23" s="1198">
        <f>+D23-F23</f>
        <v>0</v>
      </c>
      <c r="I23" s="1199"/>
    </row>
    <row r="24" spans="1:9">
      <c r="A24" s="22"/>
      <c r="B24" s="1196"/>
      <c r="C24" s="1196"/>
      <c r="D24" s="1197"/>
      <c r="E24" s="1197"/>
      <c r="F24" s="1197"/>
      <c r="G24" s="1197"/>
      <c r="H24" s="1198">
        <f>+D24-F24</f>
        <v>0</v>
      </c>
      <c r="I24" s="1199"/>
    </row>
    <row r="25" spans="1:9">
      <c r="A25" s="22"/>
      <c r="B25" s="1196"/>
      <c r="C25" s="1196"/>
      <c r="D25" s="1197"/>
      <c r="E25" s="1197"/>
      <c r="F25" s="1197"/>
      <c r="G25" s="1197"/>
      <c r="H25" s="1198">
        <f t="shared" ref="H25:H30" si="1">+D25-F25</f>
        <v>0</v>
      </c>
      <c r="I25" s="1199"/>
    </row>
    <row r="26" spans="1:9">
      <c r="A26" s="22"/>
      <c r="B26" s="1196"/>
      <c r="C26" s="1196"/>
      <c r="D26" s="1197"/>
      <c r="E26" s="1197"/>
      <c r="F26" s="1197"/>
      <c r="G26" s="1197"/>
      <c r="H26" s="1198">
        <f t="shared" si="1"/>
        <v>0</v>
      </c>
      <c r="I26" s="1199"/>
    </row>
    <row r="27" spans="1:9">
      <c r="A27" s="22"/>
      <c r="B27" s="1196"/>
      <c r="C27" s="1196"/>
      <c r="D27" s="1197"/>
      <c r="E27" s="1197"/>
      <c r="F27" s="1197"/>
      <c r="G27" s="1197"/>
      <c r="H27" s="1198">
        <f t="shared" si="1"/>
        <v>0</v>
      </c>
      <c r="I27" s="1199"/>
    </row>
    <row r="28" spans="1:9">
      <c r="A28" s="22"/>
      <c r="B28" s="1196"/>
      <c r="C28" s="1196"/>
      <c r="D28" s="1197"/>
      <c r="E28" s="1197"/>
      <c r="F28" s="1197"/>
      <c r="G28" s="1197"/>
      <c r="H28" s="1198">
        <f t="shared" si="1"/>
        <v>0</v>
      </c>
      <c r="I28" s="1199"/>
    </row>
    <row r="29" spans="1:9">
      <c r="A29" s="22"/>
      <c r="B29" s="1196"/>
      <c r="C29" s="1196"/>
      <c r="D29" s="1197"/>
      <c r="E29" s="1197"/>
      <c r="F29" s="1197"/>
      <c r="G29" s="1197"/>
      <c r="H29" s="1198">
        <f t="shared" si="1"/>
        <v>0</v>
      </c>
      <c r="I29" s="1199"/>
    </row>
    <row r="30" spans="1:9">
      <c r="A30" s="22"/>
      <c r="B30" s="1196"/>
      <c r="C30" s="1196"/>
      <c r="D30" s="1197"/>
      <c r="E30" s="1197"/>
      <c r="F30" s="1197"/>
      <c r="G30" s="1197"/>
      <c r="H30" s="1198">
        <f t="shared" si="1"/>
        <v>0</v>
      </c>
      <c r="I30" s="1199"/>
    </row>
    <row r="31" spans="1:9">
      <c r="A31" s="22"/>
      <c r="B31" s="1196" t="s">
        <v>432</v>
      </c>
      <c r="C31" s="1196"/>
      <c r="D31" s="1197">
        <f>SUM(D22:E30)</f>
        <v>0</v>
      </c>
      <c r="E31" s="1197"/>
      <c r="F31" s="1197">
        <f>SUM(F22:G30)</f>
        <v>0</v>
      </c>
      <c r="G31" s="1197"/>
      <c r="H31" s="1197">
        <f>+D31-F31</f>
        <v>0</v>
      </c>
      <c r="I31" s="1197"/>
    </row>
    <row r="32" spans="1:9">
      <c r="A32" s="22"/>
      <c r="B32" s="1196"/>
      <c r="C32" s="1196"/>
      <c r="D32" s="1197"/>
      <c r="E32" s="1197"/>
      <c r="F32" s="1197"/>
      <c r="G32" s="1197"/>
      <c r="H32" s="1197"/>
      <c r="I32" s="1197"/>
    </row>
    <row r="33" spans="1:9">
      <c r="A33" s="22"/>
      <c r="B33" s="1202" t="s">
        <v>134</v>
      </c>
      <c r="C33" s="1203"/>
      <c r="D33" s="1198">
        <f>+D19+D31</f>
        <v>0</v>
      </c>
      <c r="E33" s="1199"/>
      <c r="F33" s="1198">
        <f>+F19+F31</f>
        <v>0</v>
      </c>
      <c r="G33" s="1199"/>
      <c r="H33" s="1198">
        <f>+H19+H31</f>
        <v>0</v>
      </c>
      <c r="I33" s="1199"/>
    </row>
    <row r="34" spans="1:9">
      <c r="A34" s="22"/>
      <c r="B34" s="22"/>
      <c r="C34" s="22"/>
      <c r="D34" s="22"/>
      <c r="E34" s="22"/>
      <c r="F34" s="22"/>
      <c r="G34" s="22"/>
      <c r="H34" s="22"/>
      <c r="I34" s="22"/>
    </row>
    <row r="35" spans="1:9">
      <c r="B35" s="16" t="s">
        <v>76</v>
      </c>
    </row>
    <row r="36" spans="1:9">
      <c r="B36" s="22"/>
    </row>
    <row r="37" spans="1:9">
      <c r="B37" s="22"/>
    </row>
    <row r="38" spans="1:9">
      <c r="B38" s="255"/>
      <c r="C38" s="255"/>
      <c r="D38" s="255"/>
      <c r="F38" s="255"/>
      <c r="G38" s="255"/>
      <c r="H38" s="255"/>
      <c r="I38" s="255"/>
    </row>
    <row r="39" spans="1:9">
      <c r="B39" s="1094" t="s">
        <v>77</v>
      </c>
      <c r="C39" s="1094"/>
      <c r="D39" s="1094"/>
      <c r="F39" s="1094" t="s">
        <v>80</v>
      </c>
      <c r="G39" s="1094"/>
      <c r="H39" s="1094"/>
      <c r="I39" s="1094"/>
    </row>
    <row r="40" spans="1:9">
      <c r="B40" s="1170" t="s">
        <v>78</v>
      </c>
      <c r="C40" s="1170"/>
      <c r="D40" s="1170"/>
      <c r="F40" s="1170" t="s">
        <v>79</v>
      </c>
      <c r="G40" s="1170"/>
      <c r="H40" s="1170"/>
      <c r="I40" s="1170"/>
    </row>
  </sheetData>
  <mergeCells count="110"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E5:F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A1:D43"/>
  <sheetViews>
    <sheetView showGridLines="0" zoomScale="85" zoomScaleNormal="85" workbookViewId="0">
      <selection activeCell="C22" sqref="C22:D22"/>
    </sheetView>
  </sheetViews>
  <sheetFormatPr baseColWidth="10" defaultRowHeight="12.75"/>
  <cols>
    <col min="1" max="1" width="47.85546875" style="248" customWidth="1"/>
    <col min="2" max="2" width="2" style="248" customWidth="1"/>
    <col min="3" max="3" width="24.85546875" style="248" customWidth="1"/>
    <col min="4" max="4" width="25.5703125" style="248" customWidth="1"/>
    <col min="5" max="16384" width="11.42578125" style="248"/>
  </cols>
  <sheetData>
    <row r="1" spans="1:4" ht="18" customHeight="1">
      <c r="A1" s="1204" t="s">
        <v>465</v>
      </c>
      <c r="B1" s="1205"/>
      <c r="C1" s="1205"/>
      <c r="D1" s="1206"/>
    </row>
    <row r="2" spans="1:4" ht="18" customHeight="1">
      <c r="A2" s="1200" t="s">
        <v>471</v>
      </c>
      <c r="B2" s="1136"/>
      <c r="C2" s="1136"/>
      <c r="D2" s="1201"/>
    </row>
    <row r="3" spans="1:4" ht="18" customHeight="1">
      <c r="A3" s="1207" t="s">
        <v>530</v>
      </c>
      <c r="B3" s="1208"/>
      <c r="C3" s="1208"/>
      <c r="D3" s="1209"/>
    </row>
    <row r="4" spans="1:4">
      <c r="A4" s="22"/>
      <c r="B4" s="22"/>
      <c r="C4" s="22"/>
    </row>
    <row r="5" spans="1:4">
      <c r="A5" s="27" t="s">
        <v>3</v>
      </c>
      <c r="B5" s="262"/>
      <c r="C5" s="1087" t="s">
        <v>525</v>
      </c>
      <c r="D5" s="1087"/>
    </row>
    <row r="6" spans="1:4">
      <c r="A6" s="22"/>
      <c r="B6" s="22"/>
      <c r="C6" s="22"/>
    </row>
    <row r="7" spans="1:4">
      <c r="A7" s="413" t="s">
        <v>422</v>
      </c>
      <c r="B7" s="413"/>
      <c r="C7" s="413" t="s">
        <v>199</v>
      </c>
      <c r="D7" s="413" t="s">
        <v>221</v>
      </c>
    </row>
    <row r="8" spans="1:4">
      <c r="A8" s="1210" t="s">
        <v>429</v>
      </c>
      <c r="B8" s="1211"/>
      <c r="C8" s="1212"/>
      <c r="D8" s="1213"/>
    </row>
    <row r="9" spans="1:4">
      <c r="A9" s="414"/>
      <c r="B9" s="29"/>
      <c r="C9" s="414"/>
      <c r="D9" s="415"/>
    </row>
    <row r="10" spans="1:4">
      <c r="A10" s="414"/>
      <c r="B10" s="29"/>
      <c r="C10" s="414"/>
      <c r="D10" s="415"/>
    </row>
    <row r="11" spans="1:4">
      <c r="A11" s="414"/>
      <c r="B11" s="29"/>
      <c r="C11" s="414"/>
      <c r="D11" s="415"/>
    </row>
    <row r="12" spans="1:4">
      <c r="A12" s="414"/>
      <c r="B12" s="29"/>
      <c r="C12" s="414"/>
      <c r="D12" s="415"/>
    </row>
    <row r="13" spans="1:4">
      <c r="A13" s="414"/>
      <c r="B13" s="29"/>
      <c r="C13" s="414"/>
      <c r="D13" s="415"/>
    </row>
    <row r="14" spans="1:4">
      <c r="A14" s="414"/>
      <c r="B14" s="29"/>
      <c r="C14" s="414"/>
      <c r="D14" s="415"/>
    </row>
    <row r="15" spans="1:4">
      <c r="A15" s="414"/>
      <c r="B15" s="29"/>
      <c r="C15" s="414"/>
      <c r="D15" s="415"/>
    </row>
    <row r="16" spans="1:4">
      <c r="A16" s="414"/>
      <c r="B16" s="29"/>
      <c r="C16" s="414"/>
      <c r="D16" s="415"/>
    </row>
    <row r="17" spans="1:4">
      <c r="A17" s="414"/>
      <c r="B17" s="29"/>
      <c r="C17" s="414"/>
      <c r="D17" s="415"/>
    </row>
    <row r="18" spans="1:4">
      <c r="A18" s="414"/>
      <c r="B18" s="29"/>
      <c r="C18" s="414"/>
      <c r="D18" s="415"/>
    </row>
    <row r="19" spans="1:4">
      <c r="A19" s="416" t="s">
        <v>433</v>
      </c>
      <c r="B19" s="35"/>
      <c r="C19" s="414">
        <f>SUM(C9:C18)</f>
        <v>0</v>
      </c>
      <c r="D19" s="414">
        <f>SUM(D9:D18)</f>
        <v>0</v>
      </c>
    </row>
    <row r="20" spans="1:4">
      <c r="A20" s="414"/>
      <c r="B20" s="29"/>
      <c r="C20" s="414"/>
      <c r="D20" s="415"/>
    </row>
    <row r="21" spans="1:4">
      <c r="A21" s="1210" t="s">
        <v>431</v>
      </c>
      <c r="B21" s="1214"/>
      <c r="C21" s="1212"/>
      <c r="D21" s="1213"/>
    </row>
    <row r="22" spans="1:4">
      <c r="A22" s="414"/>
      <c r="B22" s="29"/>
      <c r="C22" s="414"/>
      <c r="D22" s="415"/>
    </row>
    <row r="23" spans="1:4">
      <c r="A23" s="414"/>
      <c r="B23" s="29"/>
      <c r="C23" s="414"/>
      <c r="D23" s="415"/>
    </row>
    <row r="24" spans="1:4">
      <c r="A24" s="414"/>
      <c r="B24" s="29"/>
      <c r="C24" s="414"/>
      <c r="D24" s="415"/>
    </row>
    <row r="25" spans="1:4">
      <c r="A25" s="414"/>
      <c r="B25" s="29"/>
      <c r="C25" s="414"/>
      <c r="D25" s="415"/>
    </row>
    <row r="26" spans="1:4">
      <c r="A26" s="414"/>
      <c r="B26" s="29"/>
      <c r="C26" s="414"/>
      <c r="D26" s="415"/>
    </row>
    <row r="27" spans="1:4">
      <c r="A27" s="414"/>
      <c r="B27" s="29"/>
      <c r="C27" s="414"/>
      <c r="D27" s="415"/>
    </row>
    <row r="28" spans="1:4">
      <c r="A28" s="414"/>
      <c r="B28" s="29"/>
      <c r="C28" s="414"/>
      <c r="D28" s="415"/>
    </row>
    <row r="29" spans="1:4">
      <c r="A29" s="414"/>
      <c r="B29" s="29"/>
      <c r="C29" s="414"/>
      <c r="D29" s="415"/>
    </row>
    <row r="30" spans="1:4">
      <c r="A30" s="414"/>
      <c r="B30" s="29"/>
      <c r="C30" s="414"/>
      <c r="D30" s="415"/>
    </row>
    <row r="31" spans="1:4">
      <c r="A31" s="414"/>
      <c r="B31" s="29"/>
      <c r="C31" s="414"/>
      <c r="D31" s="415"/>
    </row>
    <row r="32" spans="1:4">
      <c r="A32" s="414"/>
      <c r="B32" s="29"/>
      <c r="C32" s="414"/>
      <c r="D32" s="415"/>
    </row>
    <row r="33" spans="1:4">
      <c r="A33" s="414"/>
      <c r="B33" s="29"/>
      <c r="C33" s="414"/>
      <c r="D33" s="415"/>
    </row>
    <row r="34" spans="1:4">
      <c r="A34" s="416" t="s">
        <v>434</v>
      </c>
      <c r="B34" s="35"/>
      <c r="C34" s="414">
        <f>SUM(C22:C33)</f>
        <v>0</v>
      </c>
      <c r="D34" s="414">
        <f>SUM(D22:D33)</f>
        <v>0</v>
      </c>
    </row>
    <row r="35" spans="1:4">
      <c r="A35" s="414"/>
      <c r="B35" s="29"/>
      <c r="C35" s="414"/>
      <c r="D35" s="415"/>
    </row>
    <row r="36" spans="1:4">
      <c r="A36" s="416" t="s">
        <v>134</v>
      </c>
      <c r="B36" s="417"/>
      <c r="C36" s="418">
        <f>+C19+C34</f>
        <v>0</v>
      </c>
      <c r="D36" s="418">
        <f>+D19+D34</f>
        <v>0</v>
      </c>
    </row>
    <row r="38" spans="1:4">
      <c r="A38" s="16" t="s">
        <v>76</v>
      </c>
    </row>
    <row r="39" spans="1:4">
      <c r="A39" s="22"/>
    </row>
    <row r="40" spans="1:4">
      <c r="A40" s="22"/>
    </row>
    <row r="41" spans="1:4">
      <c r="A41" s="255"/>
      <c r="B41" s="253"/>
      <c r="C41" s="319"/>
      <c r="D41" s="319"/>
    </row>
    <row r="42" spans="1:4">
      <c r="A42" s="419" t="s">
        <v>77</v>
      </c>
      <c r="B42" s="420"/>
      <c r="C42" s="1094" t="s">
        <v>80</v>
      </c>
      <c r="D42" s="1094"/>
    </row>
    <row r="43" spans="1:4">
      <c r="A43" s="258" t="s">
        <v>78</v>
      </c>
      <c r="B43" s="258"/>
      <c r="C43" s="1170" t="s">
        <v>79</v>
      </c>
      <c r="D43" s="1170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topLeftCell="A4" zoomScale="115" zoomScaleNormal="115" workbookViewId="0">
      <selection activeCell="E25" sqref="E25"/>
    </sheetView>
  </sheetViews>
  <sheetFormatPr baseColWidth="10" defaultColWidth="10.28515625" defaultRowHeight="10.5"/>
  <cols>
    <col min="1" max="1" width="9.140625" style="790" customWidth="1"/>
    <col min="2" max="8" width="10.28515625" style="790" customWidth="1"/>
    <col min="9" max="9" width="19.42578125" style="790" customWidth="1"/>
    <col min="10" max="11" width="11.42578125" style="790" hidden="1" customWidth="1"/>
    <col min="12" max="256" width="10.28515625" style="790"/>
    <col min="257" max="257" width="9.140625" style="790" customWidth="1"/>
    <col min="258" max="265" width="10.28515625" style="790" customWidth="1"/>
    <col min="266" max="267" width="0" style="790" hidden="1" customWidth="1"/>
    <col min="268" max="512" width="10.28515625" style="790"/>
    <col min="513" max="513" width="9.140625" style="790" customWidth="1"/>
    <col min="514" max="521" width="10.28515625" style="790" customWidth="1"/>
    <col min="522" max="523" width="0" style="790" hidden="1" customWidth="1"/>
    <col min="524" max="768" width="10.28515625" style="790"/>
    <col min="769" max="769" width="9.140625" style="790" customWidth="1"/>
    <col min="770" max="777" width="10.28515625" style="790" customWidth="1"/>
    <col min="778" max="779" width="0" style="790" hidden="1" customWidth="1"/>
    <col min="780" max="1024" width="10.28515625" style="790"/>
    <col min="1025" max="1025" width="9.140625" style="790" customWidth="1"/>
    <col min="1026" max="1033" width="10.28515625" style="790" customWidth="1"/>
    <col min="1034" max="1035" width="0" style="790" hidden="1" customWidth="1"/>
    <col min="1036" max="1280" width="10.28515625" style="790"/>
    <col min="1281" max="1281" width="9.140625" style="790" customWidth="1"/>
    <col min="1282" max="1289" width="10.28515625" style="790" customWidth="1"/>
    <col min="1290" max="1291" width="0" style="790" hidden="1" customWidth="1"/>
    <col min="1292" max="1536" width="10.28515625" style="790"/>
    <col min="1537" max="1537" width="9.140625" style="790" customWidth="1"/>
    <col min="1538" max="1545" width="10.28515625" style="790" customWidth="1"/>
    <col min="1546" max="1547" width="0" style="790" hidden="1" customWidth="1"/>
    <col min="1548" max="1792" width="10.28515625" style="790"/>
    <col min="1793" max="1793" width="9.140625" style="790" customWidth="1"/>
    <col min="1794" max="1801" width="10.28515625" style="790" customWidth="1"/>
    <col min="1802" max="1803" width="0" style="790" hidden="1" customWidth="1"/>
    <col min="1804" max="2048" width="10.28515625" style="790"/>
    <col min="2049" max="2049" width="9.140625" style="790" customWidth="1"/>
    <col min="2050" max="2057" width="10.28515625" style="790" customWidth="1"/>
    <col min="2058" max="2059" width="0" style="790" hidden="1" customWidth="1"/>
    <col min="2060" max="2304" width="10.28515625" style="790"/>
    <col min="2305" max="2305" width="9.140625" style="790" customWidth="1"/>
    <col min="2306" max="2313" width="10.28515625" style="790" customWidth="1"/>
    <col min="2314" max="2315" width="0" style="790" hidden="1" customWidth="1"/>
    <col min="2316" max="2560" width="10.28515625" style="790"/>
    <col min="2561" max="2561" width="9.140625" style="790" customWidth="1"/>
    <col min="2562" max="2569" width="10.28515625" style="790" customWidth="1"/>
    <col min="2570" max="2571" width="0" style="790" hidden="1" customWidth="1"/>
    <col min="2572" max="2816" width="10.28515625" style="790"/>
    <col min="2817" max="2817" width="9.140625" style="790" customWidth="1"/>
    <col min="2818" max="2825" width="10.28515625" style="790" customWidth="1"/>
    <col min="2826" max="2827" width="0" style="790" hidden="1" customWidth="1"/>
    <col min="2828" max="3072" width="10.28515625" style="790"/>
    <col min="3073" max="3073" width="9.140625" style="790" customWidth="1"/>
    <col min="3074" max="3081" width="10.28515625" style="790" customWidth="1"/>
    <col min="3082" max="3083" width="0" style="790" hidden="1" customWidth="1"/>
    <col min="3084" max="3328" width="10.28515625" style="790"/>
    <col min="3329" max="3329" width="9.140625" style="790" customWidth="1"/>
    <col min="3330" max="3337" width="10.28515625" style="790" customWidth="1"/>
    <col min="3338" max="3339" width="0" style="790" hidden="1" customWidth="1"/>
    <col min="3340" max="3584" width="10.28515625" style="790"/>
    <col min="3585" max="3585" width="9.140625" style="790" customWidth="1"/>
    <col min="3586" max="3593" width="10.28515625" style="790" customWidth="1"/>
    <col min="3594" max="3595" width="0" style="790" hidden="1" customWidth="1"/>
    <col min="3596" max="3840" width="10.28515625" style="790"/>
    <col min="3841" max="3841" width="9.140625" style="790" customWidth="1"/>
    <col min="3842" max="3849" width="10.28515625" style="790" customWidth="1"/>
    <col min="3850" max="3851" width="0" style="790" hidden="1" customWidth="1"/>
    <col min="3852" max="4096" width="10.28515625" style="790"/>
    <col min="4097" max="4097" width="9.140625" style="790" customWidth="1"/>
    <col min="4098" max="4105" width="10.28515625" style="790" customWidth="1"/>
    <col min="4106" max="4107" width="0" style="790" hidden="1" customWidth="1"/>
    <col min="4108" max="4352" width="10.28515625" style="790"/>
    <col min="4353" max="4353" width="9.140625" style="790" customWidth="1"/>
    <col min="4354" max="4361" width="10.28515625" style="790" customWidth="1"/>
    <col min="4362" max="4363" width="0" style="790" hidden="1" customWidth="1"/>
    <col min="4364" max="4608" width="10.28515625" style="790"/>
    <col min="4609" max="4609" width="9.140625" style="790" customWidth="1"/>
    <col min="4610" max="4617" width="10.28515625" style="790" customWidth="1"/>
    <col min="4618" max="4619" width="0" style="790" hidden="1" customWidth="1"/>
    <col min="4620" max="4864" width="10.28515625" style="790"/>
    <col min="4865" max="4865" width="9.140625" style="790" customWidth="1"/>
    <col min="4866" max="4873" width="10.28515625" style="790" customWidth="1"/>
    <col min="4874" max="4875" width="0" style="790" hidden="1" customWidth="1"/>
    <col min="4876" max="5120" width="10.28515625" style="790"/>
    <col min="5121" max="5121" width="9.140625" style="790" customWidth="1"/>
    <col min="5122" max="5129" width="10.28515625" style="790" customWidth="1"/>
    <col min="5130" max="5131" width="0" style="790" hidden="1" customWidth="1"/>
    <col min="5132" max="5376" width="10.28515625" style="790"/>
    <col min="5377" max="5377" width="9.140625" style="790" customWidth="1"/>
    <col min="5378" max="5385" width="10.28515625" style="790" customWidth="1"/>
    <col min="5386" max="5387" width="0" style="790" hidden="1" customWidth="1"/>
    <col min="5388" max="5632" width="10.28515625" style="790"/>
    <col min="5633" max="5633" width="9.140625" style="790" customWidth="1"/>
    <col min="5634" max="5641" width="10.28515625" style="790" customWidth="1"/>
    <col min="5642" max="5643" width="0" style="790" hidden="1" customWidth="1"/>
    <col min="5644" max="5888" width="10.28515625" style="790"/>
    <col min="5889" max="5889" width="9.140625" style="790" customWidth="1"/>
    <col min="5890" max="5897" width="10.28515625" style="790" customWidth="1"/>
    <col min="5898" max="5899" width="0" style="790" hidden="1" customWidth="1"/>
    <col min="5900" max="6144" width="10.28515625" style="790"/>
    <col min="6145" max="6145" width="9.140625" style="790" customWidth="1"/>
    <col min="6146" max="6153" width="10.28515625" style="790" customWidth="1"/>
    <col min="6154" max="6155" width="0" style="790" hidden="1" customWidth="1"/>
    <col min="6156" max="6400" width="10.28515625" style="790"/>
    <col min="6401" max="6401" width="9.140625" style="790" customWidth="1"/>
    <col min="6402" max="6409" width="10.28515625" style="790" customWidth="1"/>
    <col min="6410" max="6411" width="0" style="790" hidden="1" customWidth="1"/>
    <col min="6412" max="6656" width="10.28515625" style="790"/>
    <col min="6657" max="6657" width="9.140625" style="790" customWidth="1"/>
    <col min="6658" max="6665" width="10.28515625" style="790" customWidth="1"/>
    <col min="6666" max="6667" width="0" style="790" hidden="1" customWidth="1"/>
    <col min="6668" max="6912" width="10.28515625" style="790"/>
    <col min="6913" max="6913" width="9.140625" style="790" customWidth="1"/>
    <col min="6914" max="6921" width="10.28515625" style="790" customWidth="1"/>
    <col min="6922" max="6923" width="0" style="790" hidden="1" customWidth="1"/>
    <col min="6924" max="7168" width="10.28515625" style="790"/>
    <col min="7169" max="7169" width="9.140625" style="790" customWidth="1"/>
    <col min="7170" max="7177" width="10.28515625" style="790" customWidth="1"/>
    <col min="7178" max="7179" width="0" style="790" hidden="1" customWidth="1"/>
    <col min="7180" max="7424" width="10.28515625" style="790"/>
    <col min="7425" max="7425" width="9.140625" style="790" customWidth="1"/>
    <col min="7426" max="7433" width="10.28515625" style="790" customWidth="1"/>
    <col min="7434" max="7435" width="0" style="790" hidden="1" customWidth="1"/>
    <col min="7436" max="7680" width="10.28515625" style="790"/>
    <col min="7681" max="7681" width="9.140625" style="790" customWidth="1"/>
    <col min="7682" max="7689" width="10.28515625" style="790" customWidth="1"/>
    <col min="7690" max="7691" width="0" style="790" hidden="1" customWidth="1"/>
    <col min="7692" max="7936" width="10.28515625" style="790"/>
    <col min="7937" max="7937" width="9.140625" style="790" customWidth="1"/>
    <col min="7938" max="7945" width="10.28515625" style="790" customWidth="1"/>
    <col min="7946" max="7947" width="0" style="790" hidden="1" customWidth="1"/>
    <col min="7948" max="8192" width="10.28515625" style="790"/>
    <col min="8193" max="8193" width="9.140625" style="790" customWidth="1"/>
    <col min="8194" max="8201" width="10.28515625" style="790" customWidth="1"/>
    <col min="8202" max="8203" width="0" style="790" hidden="1" customWidth="1"/>
    <col min="8204" max="8448" width="10.28515625" style="790"/>
    <col min="8449" max="8449" width="9.140625" style="790" customWidth="1"/>
    <col min="8450" max="8457" width="10.28515625" style="790" customWidth="1"/>
    <col min="8458" max="8459" width="0" style="790" hidden="1" customWidth="1"/>
    <col min="8460" max="8704" width="10.28515625" style="790"/>
    <col min="8705" max="8705" width="9.140625" style="790" customWidth="1"/>
    <col min="8706" max="8713" width="10.28515625" style="790" customWidth="1"/>
    <col min="8714" max="8715" width="0" style="790" hidden="1" customWidth="1"/>
    <col min="8716" max="8960" width="10.28515625" style="790"/>
    <col min="8961" max="8961" width="9.140625" style="790" customWidth="1"/>
    <col min="8962" max="8969" width="10.28515625" style="790" customWidth="1"/>
    <col min="8970" max="8971" width="0" style="790" hidden="1" customWidth="1"/>
    <col min="8972" max="9216" width="10.28515625" style="790"/>
    <col min="9217" max="9217" width="9.140625" style="790" customWidth="1"/>
    <col min="9218" max="9225" width="10.28515625" style="790" customWidth="1"/>
    <col min="9226" max="9227" width="0" style="790" hidden="1" customWidth="1"/>
    <col min="9228" max="9472" width="10.28515625" style="790"/>
    <col min="9473" max="9473" width="9.140625" style="790" customWidth="1"/>
    <col min="9474" max="9481" width="10.28515625" style="790" customWidth="1"/>
    <col min="9482" max="9483" width="0" style="790" hidden="1" customWidth="1"/>
    <col min="9484" max="9728" width="10.28515625" style="790"/>
    <col min="9729" max="9729" width="9.140625" style="790" customWidth="1"/>
    <col min="9730" max="9737" width="10.28515625" style="790" customWidth="1"/>
    <col min="9738" max="9739" width="0" style="790" hidden="1" customWidth="1"/>
    <col min="9740" max="9984" width="10.28515625" style="790"/>
    <col min="9985" max="9985" width="9.140625" style="790" customWidth="1"/>
    <col min="9986" max="9993" width="10.28515625" style="790" customWidth="1"/>
    <col min="9994" max="9995" width="0" style="790" hidden="1" customWidth="1"/>
    <col min="9996" max="10240" width="10.28515625" style="790"/>
    <col min="10241" max="10241" width="9.140625" style="790" customWidth="1"/>
    <col min="10242" max="10249" width="10.28515625" style="790" customWidth="1"/>
    <col min="10250" max="10251" width="0" style="790" hidden="1" customWidth="1"/>
    <col min="10252" max="10496" width="10.28515625" style="790"/>
    <col min="10497" max="10497" width="9.140625" style="790" customWidth="1"/>
    <col min="10498" max="10505" width="10.28515625" style="790" customWidth="1"/>
    <col min="10506" max="10507" width="0" style="790" hidden="1" customWidth="1"/>
    <col min="10508" max="10752" width="10.28515625" style="790"/>
    <col min="10753" max="10753" width="9.140625" style="790" customWidth="1"/>
    <col min="10754" max="10761" width="10.28515625" style="790" customWidth="1"/>
    <col min="10762" max="10763" width="0" style="790" hidden="1" customWidth="1"/>
    <col min="10764" max="11008" width="10.28515625" style="790"/>
    <col min="11009" max="11009" width="9.140625" style="790" customWidth="1"/>
    <col min="11010" max="11017" width="10.28515625" style="790" customWidth="1"/>
    <col min="11018" max="11019" width="0" style="790" hidden="1" customWidth="1"/>
    <col min="11020" max="11264" width="10.28515625" style="790"/>
    <col min="11265" max="11265" width="9.140625" style="790" customWidth="1"/>
    <col min="11266" max="11273" width="10.28515625" style="790" customWidth="1"/>
    <col min="11274" max="11275" width="0" style="790" hidden="1" customWidth="1"/>
    <col min="11276" max="11520" width="10.28515625" style="790"/>
    <col min="11521" max="11521" width="9.140625" style="790" customWidth="1"/>
    <col min="11522" max="11529" width="10.28515625" style="790" customWidth="1"/>
    <col min="11530" max="11531" width="0" style="790" hidden="1" customWidth="1"/>
    <col min="11532" max="11776" width="10.28515625" style="790"/>
    <col min="11777" max="11777" width="9.140625" style="790" customWidth="1"/>
    <col min="11778" max="11785" width="10.28515625" style="790" customWidth="1"/>
    <col min="11786" max="11787" width="0" style="790" hidden="1" customWidth="1"/>
    <col min="11788" max="12032" width="10.28515625" style="790"/>
    <col min="12033" max="12033" width="9.140625" style="790" customWidth="1"/>
    <col min="12034" max="12041" width="10.28515625" style="790" customWidth="1"/>
    <col min="12042" max="12043" width="0" style="790" hidden="1" customWidth="1"/>
    <col min="12044" max="12288" width="10.28515625" style="790"/>
    <col min="12289" max="12289" width="9.140625" style="790" customWidth="1"/>
    <col min="12290" max="12297" width="10.28515625" style="790" customWidth="1"/>
    <col min="12298" max="12299" width="0" style="790" hidden="1" customWidth="1"/>
    <col min="12300" max="12544" width="10.28515625" style="790"/>
    <col min="12545" max="12545" width="9.140625" style="790" customWidth="1"/>
    <col min="12546" max="12553" width="10.28515625" style="790" customWidth="1"/>
    <col min="12554" max="12555" width="0" style="790" hidden="1" customWidth="1"/>
    <col min="12556" max="12800" width="10.28515625" style="790"/>
    <col min="12801" max="12801" width="9.140625" style="790" customWidth="1"/>
    <col min="12802" max="12809" width="10.28515625" style="790" customWidth="1"/>
    <col min="12810" max="12811" width="0" style="790" hidden="1" customWidth="1"/>
    <col min="12812" max="13056" width="10.28515625" style="790"/>
    <col min="13057" max="13057" width="9.140625" style="790" customWidth="1"/>
    <col min="13058" max="13065" width="10.28515625" style="790" customWidth="1"/>
    <col min="13066" max="13067" width="0" style="790" hidden="1" customWidth="1"/>
    <col min="13068" max="13312" width="10.28515625" style="790"/>
    <col min="13313" max="13313" width="9.140625" style="790" customWidth="1"/>
    <col min="13314" max="13321" width="10.28515625" style="790" customWidth="1"/>
    <col min="13322" max="13323" width="0" style="790" hidden="1" customWidth="1"/>
    <col min="13324" max="13568" width="10.28515625" style="790"/>
    <col min="13569" max="13569" width="9.140625" style="790" customWidth="1"/>
    <col min="13570" max="13577" width="10.28515625" style="790" customWidth="1"/>
    <col min="13578" max="13579" width="0" style="790" hidden="1" customWidth="1"/>
    <col min="13580" max="13824" width="10.28515625" style="790"/>
    <col min="13825" max="13825" width="9.140625" style="790" customWidth="1"/>
    <col min="13826" max="13833" width="10.28515625" style="790" customWidth="1"/>
    <col min="13834" max="13835" width="0" style="790" hidden="1" customWidth="1"/>
    <col min="13836" max="14080" width="10.28515625" style="790"/>
    <col min="14081" max="14081" width="9.140625" style="790" customWidth="1"/>
    <col min="14082" max="14089" width="10.28515625" style="790" customWidth="1"/>
    <col min="14090" max="14091" width="0" style="790" hidden="1" customWidth="1"/>
    <col min="14092" max="14336" width="10.28515625" style="790"/>
    <col min="14337" max="14337" width="9.140625" style="790" customWidth="1"/>
    <col min="14338" max="14345" width="10.28515625" style="790" customWidth="1"/>
    <col min="14346" max="14347" width="0" style="790" hidden="1" customWidth="1"/>
    <col min="14348" max="14592" width="10.28515625" style="790"/>
    <col min="14593" max="14593" width="9.140625" style="790" customWidth="1"/>
    <col min="14594" max="14601" width="10.28515625" style="790" customWidth="1"/>
    <col min="14602" max="14603" width="0" style="790" hidden="1" customWidth="1"/>
    <col min="14604" max="14848" width="10.28515625" style="790"/>
    <col min="14849" max="14849" width="9.140625" style="790" customWidth="1"/>
    <col min="14850" max="14857" width="10.28515625" style="790" customWidth="1"/>
    <col min="14858" max="14859" width="0" style="790" hidden="1" customWidth="1"/>
    <col min="14860" max="15104" width="10.28515625" style="790"/>
    <col min="15105" max="15105" width="9.140625" style="790" customWidth="1"/>
    <col min="15106" max="15113" width="10.28515625" style="790" customWidth="1"/>
    <col min="15114" max="15115" width="0" style="790" hidden="1" customWidth="1"/>
    <col min="15116" max="15360" width="10.28515625" style="790"/>
    <col min="15361" max="15361" width="9.140625" style="790" customWidth="1"/>
    <col min="15362" max="15369" width="10.28515625" style="790" customWidth="1"/>
    <col min="15370" max="15371" width="0" style="790" hidden="1" customWidth="1"/>
    <col min="15372" max="15616" width="10.28515625" style="790"/>
    <col min="15617" max="15617" width="9.140625" style="790" customWidth="1"/>
    <col min="15618" max="15625" width="10.28515625" style="790" customWidth="1"/>
    <col min="15626" max="15627" width="0" style="790" hidden="1" customWidth="1"/>
    <col min="15628" max="15872" width="10.28515625" style="790"/>
    <col min="15873" max="15873" width="9.140625" style="790" customWidth="1"/>
    <col min="15874" max="15881" width="10.28515625" style="790" customWidth="1"/>
    <col min="15882" max="15883" width="0" style="790" hidden="1" customWidth="1"/>
    <col min="15884" max="16128" width="10.28515625" style="790"/>
    <col min="16129" max="16129" width="9.140625" style="790" customWidth="1"/>
    <col min="16130" max="16137" width="10.28515625" style="790" customWidth="1"/>
    <col min="16138" max="16139" width="0" style="790" hidden="1" customWidth="1"/>
    <col min="16140" max="16384" width="10.28515625" style="790"/>
  </cols>
  <sheetData>
    <row r="1" spans="1:11">
      <c r="A1" s="787"/>
      <c r="B1" s="788"/>
      <c r="C1" s="788"/>
      <c r="D1" s="788"/>
      <c r="E1" s="788"/>
      <c r="F1" s="788"/>
      <c r="G1" s="788"/>
      <c r="H1" s="788"/>
      <c r="I1" s="789"/>
    </row>
    <row r="2" spans="1:11" s="794" customFormat="1">
      <c r="A2" s="791"/>
      <c r="B2" s="792"/>
      <c r="C2" s="792"/>
      <c r="D2" s="792"/>
      <c r="E2" s="792"/>
      <c r="F2" s="792"/>
      <c r="G2" s="792"/>
      <c r="H2" s="792"/>
      <c r="I2" s="793"/>
      <c r="J2" s="792"/>
      <c r="K2" s="793"/>
    </row>
    <row r="3" spans="1:11" s="794" customFormat="1">
      <c r="A3" s="791"/>
      <c r="B3" s="792"/>
      <c r="C3" s="792"/>
      <c r="D3" s="792"/>
      <c r="E3" s="792"/>
      <c r="F3" s="792"/>
      <c r="G3" s="792"/>
      <c r="H3" s="792"/>
      <c r="I3" s="793"/>
      <c r="J3" s="792"/>
      <c r="K3" s="795"/>
    </row>
    <row r="4" spans="1:11" s="794" customFormat="1">
      <c r="A4" s="791"/>
      <c r="B4" s="792"/>
      <c r="C4" s="792"/>
      <c r="D4" s="792"/>
      <c r="E4" s="792"/>
      <c r="F4" s="792"/>
      <c r="G4" s="792"/>
      <c r="H4" s="792"/>
      <c r="I4" s="793"/>
      <c r="J4" s="792"/>
      <c r="K4" s="795"/>
    </row>
    <row r="5" spans="1:11" s="794" customFormat="1">
      <c r="A5" s="791"/>
      <c r="B5" s="792"/>
      <c r="C5" s="792"/>
      <c r="D5" s="792"/>
      <c r="E5" s="792"/>
      <c r="F5" s="792"/>
      <c r="G5" s="792"/>
      <c r="H5" s="792"/>
      <c r="I5" s="793"/>
      <c r="J5" s="792"/>
      <c r="K5" s="795"/>
    </row>
    <row r="6" spans="1:11" s="794" customFormat="1">
      <c r="A6" s="791"/>
      <c r="B6" s="792"/>
      <c r="C6" s="792"/>
      <c r="D6" s="792"/>
      <c r="E6" s="792"/>
      <c r="F6" s="792"/>
      <c r="G6" s="792"/>
      <c r="H6" s="792"/>
      <c r="I6" s="793"/>
      <c r="J6" s="792"/>
      <c r="K6" s="793"/>
    </row>
    <row r="7" spans="1:11" s="794" customFormat="1">
      <c r="A7" s="791"/>
      <c r="B7" s="792"/>
      <c r="C7" s="792"/>
      <c r="D7" s="792"/>
      <c r="E7" s="792"/>
      <c r="F7" s="792"/>
      <c r="G7" s="792"/>
      <c r="H7" s="792"/>
      <c r="I7" s="793"/>
      <c r="J7" s="792"/>
      <c r="K7" s="793"/>
    </row>
    <row r="8" spans="1:11" ht="11.25" thickBot="1">
      <c r="A8" s="796"/>
      <c r="B8" s="585"/>
      <c r="C8" s="585"/>
      <c r="D8" s="585"/>
      <c r="E8" s="585"/>
      <c r="F8" s="585"/>
      <c r="G8" s="585"/>
      <c r="H8" s="585"/>
      <c r="I8" s="797"/>
      <c r="J8" s="798"/>
      <c r="K8" s="799"/>
    </row>
    <row r="9" spans="1:11" ht="15" customHeight="1">
      <c r="A9" s="796"/>
      <c r="B9" s="585"/>
      <c r="C9" s="585"/>
      <c r="D9" s="585"/>
      <c r="E9" s="800" t="s">
        <v>1116</v>
      </c>
      <c r="F9" s="585"/>
      <c r="G9" s="585"/>
      <c r="H9" s="585"/>
      <c r="I9" s="797"/>
      <c r="J9" s="585"/>
      <c r="K9" s="797"/>
    </row>
    <row r="10" spans="1:11" ht="15" customHeight="1">
      <c r="A10" s="796"/>
      <c r="B10" s="585"/>
      <c r="C10" s="585"/>
      <c r="D10" s="585"/>
      <c r="E10" s="585"/>
      <c r="F10" s="585"/>
      <c r="G10" s="585"/>
      <c r="H10" s="585"/>
      <c r="I10" s="797"/>
      <c r="J10" s="585"/>
      <c r="K10" s="797"/>
    </row>
    <row r="11" spans="1:11" ht="12" customHeight="1">
      <c r="A11" s="796"/>
      <c r="B11" s="585"/>
      <c r="C11" s="585"/>
      <c r="D11" s="585"/>
      <c r="E11" s="800" t="s">
        <v>457</v>
      </c>
      <c r="F11" s="585"/>
      <c r="G11" s="585"/>
      <c r="H11" s="585"/>
      <c r="I11" s="797"/>
      <c r="J11" s="585"/>
      <c r="K11" s="797"/>
    </row>
    <row r="12" spans="1:11" ht="17.100000000000001" customHeight="1">
      <c r="A12" s="796"/>
      <c r="B12" s="792"/>
      <c r="C12" s="585"/>
      <c r="D12" s="585"/>
      <c r="E12" s="800"/>
      <c r="F12" s="585"/>
      <c r="G12" s="585"/>
      <c r="H12" s="585"/>
      <c r="I12" s="797"/>
      <c r="J12" s="585"/>
      <c r="K12" s="797"/>
    </row>
    <row r="13" spans="1:11" ht="16.5" customHeight="1">
      <c r="A13" s="796"/>
      <c r="B13" s="585"/>
      <c r="C13" s="585"/>
      <c r="D13" s="792"/>
      <c r="E13" s="800" t="s">
        <v>456</v>
      </c>
      <c r="F13" s="585"/>
      <c r="G13" s="585"/>
      <c r="H13" s="585"/>
      <c r="I13" s="797"/>
      <c r="J13" s="585"/>
      <c r="K13" s="797"/>
    </row>
    <row r="14" spans="1:11" ht="17.100000000000001" customHeight="1">
      <c r="A14" s="796"/>
      <c r="B14" s="585"/>
      <c r="C14" s="585"/>
      <c r="D14" s="585"/>
      <c r="E14" s="800"/>
      <c r="F14" s="585"/>
      <c r="G14" s="585"/>
      <c r="H14" s="585"/>
      <c r="I14" s="797"/>
      <c r="J14" s="585"/>
      <c r="K14" s="797"/>
    </row>
    <row r="15" spans="1:11" s="801" customFormat="1" ht="16.5" customHeight="1">
      <c r="A15" s="558"/>
      <c r="B15" s="572"/>
      <c r="C15" s="572"/>
      <c r="E15" s="800" t="s">
        <v>1117</v>
      </c>
      <c r="F15" s="572"/>
      <c r="G15" s="572"/>
      <c r="H15" s="572"/>
      <c r="I15" s="573"/>
      <c r="J15" s="572"/>
      <c r="K15" s="573"/>
    </row>
    <row r="16" spans="1:11" ht="17.100000000000001" customHeight="1">
      <c r="A16" s="796"/>
      <c r="B16" s="585"/>
      <c r="C16" s="585"/>
      <c r="D16" s="585"/>
      <c r="E16" s="800"/>
      <c r="F16" s="800"/>
      <c r="G16" s="585"/>
      <c r="H16" s="585"/>
      <c r="I16" s="797"/>
      <c r="J16" s="585"/>
      <c r="K16" s="797"/>
    </row>
    <row r="17" spans="1:11" ht="17.100000000000001" customHeight="1">
      <c r="A17" s="796"/>
      <c r="B17" s="585"/>
      <c r="C17" s="585"/>
      <c r="D17" s="585"/>
      <c r="E17" s="800" t="s">
        <v>1208</v>
      </c>
      <c r="F17" s="800"/>
      <c r="G17" s="585"/>
      <c r="H17" s="585"/>
      <c r="I17" s="797"/>
      <c r="J17" s="585"/>
      <c r="K17" s="797"/>
    </row>
    <row r="18" spans="1:11" ht="17.100000000000001" customHeight="1">
      <c r="A18" s="796"/>
      <c r="B18" s="585"/>
      <c r="C18" s="585"/>
      <c r="D18" s="585"/>
      <c r="E18" s="800"/>
      <c r="F18" s="800"/>
      <c r="G18" s="585"/>
      <c r="H18" s="585"/>
      <c r="I18" s="797"/>
      <c r="J18" s="585"/>
      <c r="K18" s="797"/>
    </row>
    <row r="19" spans="1:11" ht="17.100000000000001" customHeight="1">
      <c r="A19" s="796"/>
      <c r="B19" s="585"/>
      <c r="C19" s="585"/>
      <c r="D19" s="585"/>
      <c r="E19" s="800" t="s">
        <v>458</v>
      </c>
      <c r="F19" s="800"/>
      <c r="G19" s="585"/>
      <c r="H19" s="585"/>
      <c r="I19" s="797"/>
      <c r="J19" s="585"/>
      <c r="K19" s="797"/>
    </row>
    <row r="20" spans="1:11" ht="17.100000000000001" customHeight="1">
      <c r="A20" s="796"/>
      <c r="B20" s="585"/>
      <c r="C20" s="585"/>
      <c r="D20" s="585"/>
      <c r="E20" s="800"/>
      <c r="F20" s="800"/>
      <c r="G20" s="585"/>
      <c r="H20" s="585"/>
      <c r="I20" s="797"/>
      <c r="J20" s="585"/>
      <c r="K20" s="797"/>
    </row>
    <row r="21" spans="1:11" ht="16.5" customHeight="1">
      <c r="A21" s="796"/>
      <c r="B21" s="585"/>
      <c r="C21" s="585"/>
      <c r="D21" s="585"/>
      <c r="E21" s="800" t="s">
        <v>1209</v>
      </c>
      <c r="F21" s="585"/>
      <c r="G21" s="585"/>
      <c r="H21" s="585"/>
      <c r="I21" s="797"/>
      <c r="J21" s="585"/>
      <c r="K21" s="797"/>
    </row>
    <row r="22" spans="1:11" ht="17.100000000000001" customHeight="1">
      <c r="A22" s="796"/>
      <c r="B22" s="585"/>
      <c r="C22" s="585"/>
      <c r="D22" s="585"/>
      <c r="E22" s="800"/>
      <c r="F22" s="585"/>
      <c r="G22" s="585"/>
      <c r="H22" s="585"/>
      <c r="I22" s="797"/>
      <c r="J22" s="585"/>
      <c r="K22" s="797"/>
    </row>
    <row r="23" spans="1:11" ht="16.5" customHeight="1">
      <c r="A23" s="796"/>
      <c r="B23" s="585"/>
      <c r="C23" s="585"/>
      <c r="D23" s="585"/>
      <c r="E23" s="800" t="s">
        <v>1210</v>
      </c>
      <c r="F23" s="585"/>
      <c r="G23" s="585"/>
      <c r="H23" s="585"/>
      <c r="I23" s="797"/>
      <c r="J23" s="585"/>
      <c r="K23" s="797"/>
    </row>
    <row r="24" spans="1:11" ht="17.100000000000001" customHeight="1">
      <c r="A24" s="796"/>
      <c r="B24" s="585"/>
      <c r="C24" s="585"/>
      <c r="D24" s="585"/>
      <c r="E24" s="800"/>
      <c r="F24" s="585"/>
      <c r="G24" s="585"/>
      <c r="H24" s="585"/>
      <c r="I24" s="797"/>
      <c r="J24" s="585"/>
      <c r="K24" s="797"/>
    </row>
    <row r="25" spans="1:11" ht="17.100000000000001" customHeight="1">
      <c r="A25" s="796"/>
      <c r="B25" s="585"/>
      <c r="C25" s="585"/>
      <c r="D25" s="585"/>
      <c r="E25" s="800" t="s">
        <v>1118</v>
      </c>
      <c r="F25" s="585"/>
      <c r="G25" s="585"/>
      <c r="H25" s="585"/>
      <c r="I25" s="797"/>
      <c r="J25" s="585"/>
      <c r="K25" s="797"/>
    </row>
    <row r="26" spans="1:11" ht="17.100000000000001" customHeight="1">
      <c r="A26" s="796"/>
      <c r="B26" s="585"/>
      <c r="C26" s="585"/>
      <c r="D26" s="585"/>
      <c r="E26" s="800"/>
      <c r="F26" s="585"/>
      <c r="G26" s="585"/>
      <c r="H26" s="585"/>
      <c r="I26" s="797"/>
      <c r="J26" s="585"/>
      <c r="K26" s="797"/>
    </row>
    <row r="27" spans="1:11" ht="16.5" customHeight="1">
      <c r="A27" s="1084" t="s">
        <v>1119</v>
      </c>
      <c r="B27" s="1085"/>
      <c r="C27" s="1085"/>
      <c r="D27" s="1085"/>
      <c r="E27" s="1085"/>
      <c r="F27" s="1085"/>
      <c r="G27" s="1085"/>
      <c r="H27" s="1085"/>
      <c r="I27" s="1086"/>
      <c r="J27" s="585"/>
      <c r="K27" s="797"/>
    </row>
    <row r="28" spans="1:11" ht="17.100000000000001" customHeight="1">
      <c r="A28" s="1084"/>
      <c r="B28" s="1085"/>
      <c r="C28" s="1085"/>
      <c r="D28" s="1085"/>
      <c r="E28" s="1085"/>
      <c r="F28" s="1085"/>
      <c r="G28" s="1085"/>
      <c r="H28" s="1085"/>
      <c r="I28" s="1086"/>
      <c r="J28" s="585"/>
      <c r="K28" s="797"/>
    </row>
    <row r="29" spans="1:11" ht="16.5" customHeight="1">
      <c r="A29" s="1084" t="s">
        <v>877</v>
      </c>
      <c r="B29" s="1085"/>
      <c r="C29" s="1085"/>
      <c r="D29" s="1085"/>
      <c r="E29" s="1085"/>
      <c r="F29" s="1085"/>
      <c r="G29" s="1085"/>
      <c r="H29" s="1085"/>
      <c r="I29" s="1086"/>
      <c r="J29" s="585"/>
      <c r="K29" s="797"/>
    </row>
    <row r="30" spans="1:11" ht="15" customHeight="1">
      <c r="A30" s="796"/>
      <c r="B30" s="585"/>
      <c r="C30" s="585"/>
      <c r="D30" s="585"/>
      <c r="E30" s="800"/>
      <c r="F30" s="585"/>
      <c r="G30" s="585"/>
      <c r="H30" s="585"/>
      <c r="I30" s="797"/>
      <c r="J30" s="585"/>
      <c r="K30" s="797"/>
    </row>
    <row r="31" spans="1:11" ht="16.5" customHeight="1">
      <c r="A31" s="802"/>
      <c r="B31" s="803"/>
      <c r="C31" s="803"/>
      <c r="D31" s="803"/>
      <c r="E31" s="800" t="s">
        <v>1120</v>
      </c>
      <c r="F31" s="803"/>
      <c r="G31" s="803"/>
      <c r="H31" s="803"/>
      <c r="I31" s="804"/>
      <c r="J31" s="585"/>
      <c r="K31" s="797"/>
    </row>
    <row r="32" spans="1:11" ht="17.100000000000001" customHeight="1">
      <c r="A32" s="796"/>
      <c r="B32" s="585"/>
      <c r="C32" s="585"/>
      <c r="D32" s="585"/>
      <c r="E32" s="800"/>
      <c r="F32" s="585"/>
      <c r="G32" s="585"/>
      <c r="H32" s="585"/>
      <c r="I32" s="797"/>
      <c r="J32" s="585"/>
      <c r="K32" s="797"/>
    </row>
    <row r="33" spans="1:11" ht="16.5" customHeight="1">
      <c r="A33" s="796"/>
      <c r="B33" s="585"/>
      <c r="C33" s="585"/>
      <c r="D33" s="585"/>
      <c r="E33" s="800" t="s">
        <v>1121</v>
      </c>
      <c r="F33" s="585"/>
      <c r="G33" s="585"/>
      <c r="H33" s="585"/>
      <c r="I33" s="797"/>
      <c r="J33" s="585"/>
      <c r="K33" s="797"/>
    </row>
    <row r="34" spans="1:11" ht="17.100000000000001" customHeight="1">
      <c r="A34" s="1084"/>
      <c r="B34" s="1085"/>
      <c r="C34" s="1085"/>
      <c r="D34" s="1085"/>
      <c r="E34" s="1085"/>
      <c r="F34" s="1085"/>
      <c r="G34" s="1085"/>
      <c r="H34" s="1085"/>
      <c r="I34" s="1086"/>
      <c r="J34" s="585"/>
      <c r="K34" s="797"/>
    </row>
    <row r="35" spans="1:11" ht="16.5" customHeight="1">
      <c r="A35" s="1084" t="s">
        <v>1122</v>
      </c>
      <c r="B35" s="1085"/>
      <c r="C35" s="1085"/>
      <c r="D35" s="1085"/>
      <c r="E35" s="1085"/>
      <c r="F35" s="1085"/>
      <c r="G35" s="1085"/>
      <c r="H35" s="1085"/>
      <c r="I35" s="1086"/>
      <c r="J35" s="585"/>
      <c r="K35" s="797"/>
    </row>
    <row r="36" spans="1:11" ht="17.100000000000001" customHeight="1">
      <c r="A36" s="1084"/>
      <c r="B36" s="1085"/>
      <c r="C36" s="1085"/>
      <c r="D36" s="1085"/>
      <c r="E36" s="1085"/>
      <c r="F36" s="1085"/>
      <c r="G36" s="1085"/>
      <c r="H36" s="1085"/>
      <c r="I36" s="1086"/>
      <c r="J36" s="585"/>
      <c r="K36" s="797"/>
    </row>
    <row r="37" spans="1:11" ht="16.5" customHeight="1">
      <c r="A37" s="1084" t="s">
        <v>1123</v>
      </c>
      <c r="B37" s="1085"/>
      <c r="C37" s="1085"/>
      <c r="D37" s="1085"/>
      <c r="E37" s="1085"/>
      <c r="F37" s="1085"/>
      <c r="G37" s="1085"/>
      <c r="H37" s="1085"/>
      <c r="I37" s="1086"/>
      <c r="J37" s="585"/>
      <c r="K37" s="797"/>
    </row>
    <row r="38" spans="1:11" ht="17.100000000000001" customHeight="1">
      <c r="A38" s="805"/>
      <c r="B38" s="800"/>
      <c r="C38" s="800"/>
      <c r="D38" s="800"/>
      <c r="E38" s="800"/>
      <c r="F38" s="800"/>
      <c r="G38" s="800"/>
      <c r="H38" s="800"/>
      <c r="I38" s="806"/>
      <c r="J38" s="585"/>
      <c r="K38" s="797"/>
    </row>
    <row r="39" spans="1:11" ht="15.75" customHeight="1">
      <c r="A39" s="1084" t="s">
        <v>1124</v>
      </c>
      <c r="B39" s="1085"/>
      <c r="C39" s="1085"/>
      <c r="D39" s="1085"/>
      <c r="E39" s="1085"/>
      <c r="F39" s="1085"/>
      <c r="G39" s="1085"/>
      <c r="H39" s="1085"/>
      <c r="I39" s="1086"/>
      <c r="J39" s="585"/>
      <c r="K39" s="797"/>
    </row>
    <row r="40" spans="1:11" ht="17.100000000000001" customHeight="1">
      <c r="A40" s="805"/>
      <c r="B40" s="800"/>
      <c r="C40" s="800"/>
      <c r="D40" s="800"/>
      <c r="E40" s="800"/>
      <c r="F40" s="800"/>
      <c r="G40" s="800"/>
      <c r="H40" s="800"/>
      <c r="I40" s="806"/>
      <c r="J40" s="585"/>
      <c r="K40" s="797"/>
    </row>
    <row r="41" spans="1:11" ht="16.5" customHeight="1">
      <c r="A41" s="1084" t="s">
        <v>1125</v>
      </c>
      <c r="B41" s="1085"/>
      <c r="C41" s="1085"/>
      <c r="D41" s="1085"/>
      <c r="E41" s="1085"/>
      <c r="F41" s="1085"/>
      <c r="G41" s="1085"/>
      <c r="H41" s="1085"/>
      <c r="I41" s="1086"/>
      <c r="J41" s="585"/>
      <c r="K41" s="797"/>
    </row>
    <row r="42" spans="1:11" ht="17.100000000000001" customHeight="1">
      <c r="A42" s="807"/>
      <c r="B42" s="808"/>
      <c r="C42" s="808"/>
      <c r="D42" s="808"/>
      <c r="E42" s="800"/>
      <c r="F42" s="808"/>
      <c r="G42" s="808"/>
      <c r="H42" s="808"/>
      <c r="I42" s="809"/>
      <c r="J42" s="585"/>
      <c r="K42" s="797"/>
    </row>
    <row r="43" spans="1:11" ht="16.5" customHeight="1">
      <c r="A43" s="1084" t="s">
        <v>1126</v>
      </c>
      <c r="B43" s="1085"/>
      <c r="C43" s="1085"/>
      <c r="D43" s="1085"/>
      <c r="E43" s="1085"/>
      <c r="F43" s="1085"/>
      <c r="G43" s="1085"/>
      <c r="H43" s="1085"/>
      <c r="I43" s="1086"/>
      <c r="J43" s="585"/>
      <c r="K43" s="797"/>
    </row>
    <row r="44" spans="1:11" ht="17.100000000000001" customHeight="1">
      <c r="A44" s="796"/>
      <c r="B44" s="585"/>
      <c r="C44" s="585"/>
      <c r="D44" s="585"/>
      <c r="E44" s="800"/>
      <c r="F44" s="585"/>
      <c r="G44" s="585"/>
      <c r="H44" s="585"/>
      <c r="I44" s="797"/>
      <c r="J44" s="585"/>
      <c r="K44" s="797"/>
    </row>
    <row r="45" spans="1:11" ht="16.5" customHeight="1">
      <c r="A45" s="1084" t="s">
        <v>1127</v>
      </c>
      <c r="B45" s="1085"/>
      <c r="C45" s="1085"/>
      <c r="D45" s="1085"/>
      <c r="E45" s="1085"/>
      <c r="F45" s="1085"/>
      <c r="G45" s="1085"/>
      <c r="H45" s="1085"/>
      <c r="I45" s="1086"/>
      <c r="J45" s="585"/>
      <c r="K45" s="797"/>
    </row>
    <row r="46" spans="1:11" ht="17.100000000000001" customHeight="1">
      <c r="A46" s="796"/>
      <c r="B46" s="585"/>
      <c r="C46" s="585"/>
      <c r="D46" s="585"/>
      <c r="E46" s="800"/>
      <c r="F46" s="585"/>
      <c r="G46" s="585"/>
      <c r="H46" s="585"/>
      <c r="I46" s="797"/>
      <c r="J46" s="585"/>
      <c r="K46" s="797"/>
    </row>
    <row r="47" spans="1:11" ht="16.5" customHeight="1">
      <c r="A47" s="1084" t="s">
        <v>1128</v>
      </c>
      <c r="B47" s="1085"/>
      <c r="C47" s="1085"/>
      <c r="D47" s="1085"/>
      <c r="E47" s="1085"/>
      <c r="F47" s="1085"/>
      <c r="G47" s="1085"/>
      <c r="H47" s="1085"/>
      <c r="I47" s="1086"/>
      <c r="J47" s="585"/>
      <c r="K47" s="797"/>
    </row>
    <row r="48" spans="1:11" ht="17.100000000000001" customHeight="1">
      <c r="A48" s="796"/>
      <c r="B48" s="585"/>
      <c r="C48" s="585"/>
      <c r="D48" s="585"/>
      <c r="E48" s="800"/>
      <c r="F48" s="585"/>
      <c r="G48" s="585"/>
      <c r="H48" s="585"/>
      <c r="I48" s="797"/>
      <c r="J48" s="585"/>
      <c r="K48" s="797"/>
    </row>
    <row r="49" spans="1:11" ht="12" customHeight="1">
      <c r="A49" s="1084" t="s">
        <v>1129</v>
      </c>
      <c r="B49" s="1085"/>
      <c r="C49" s="1085"/>
      <c r="D49" s="1085"/>
      <c r="E49" s="1085"/>
      <c r="F49" s="1085"/>
      <c r="G49" s="1085"/>
      <c r="H49" s="1085"/>
      <c r="I49" s="1086"/>
      <c r="J49" s="585"/>
      <c r="K49" s="797"/>
    </row>
    <row r="50" spans="1:11" ht="17.100000000000001" customHeight="1">
      <c r="A50" s="796"/>
      <c r="B50" s="585"/>
      <c r="C50" s="585"/>
      <c r="D50" s="585"/>
      <c r="E50" s="585"/>
      <c r="F50" s="585"/>
      <c r="G50" s="585"/>
      <c r="H50" s="585"/>
      <c r="I50" s="797"/>
      <c r="J50" s="585"/>
      <c r="K50" s="797"/>
    </row>
    <row r="51" spans="1:11" ht="16.5" customHeight="1">
      <c r="A51" s="1084" t="s">
        <v>1130</v>
      </c>
      <c r="B51" s="1085"/>
      <c r="C51" s="1085"/>
      <c r="D51" s="1085"/>
      <c r="E51" s="1085"/>
      <c r="F51" s="1085"/>
      <c r="G51" s="1085"/>
      <c r="H51" s="1085"/>
      <c r="I51" s="1086"/>
      <c r="J51" s="585"/>
      <c r="K51" s="797"/>
    </row>
    <row r="52" spans="1:11" ht="17.100000000000001" customHeight="1">
      <c r="A52" s="796"/>
      <c r="B52" s="585"/>
      <c r="C52" s="585"/>
      <c r="D52" s="585"/>
      <c r="E52" s="800"/>
      <c r="F52" s="585"/>
      <c r="G52" s="585"/>
      <c r="H52" s="585"/>
      <c r="I52" s="797"/>
      <c r="J52" s="585"/>
      <c r="K52" s="797"/>
    </row>
    <row r="53" spans="1:11" ht="17.100000000000001" customHeight="1">
      <c r="A53" s="796"/>
      <c r="B53" s="585"/>
      <c r="C53" s="585"/>
      <c r="D53" s="585"/>
      <c r="E53" s="800" t="s">
        <v>1131</v>
      </c>
      <c r="F53" s="585"/>
      <c r="G53" s="585"/>
      <c r="H53" s="585"/>
      <c r="I53" s="797"/>
      <c r="J53" s="585"/>
      <c r="K53" s="797"/>
    </row>
    <row r="54" spans="1:11" ht="17.100000000000001" customHeight="1">
      <c r="A54" s="796"/>
      <c r="B54" s="585"/>
      <c r="C54" s="585"/>
      <c r="D54" s="585"/>
      <c r="E54" s="800"/>
      <c r="F54" s="585"/>
      <c r="G54" s="585"/>
      <c r="H54" s="585"/>
      <c r="I54" s="797"/>
      <c r="J54" s="585"/>
      <c r="K54" s="797"/>
    </row>
    <row r="55" spans="1:11" ht="17.100000000000001" customHeight="1">
      <c r="A55" s="796"/>
      <c r="B55" s="585"/>
      <c r="C55" s="585"/>
      <c r="D55" s="585"/>
      <c r="E55" s="800" t="s">
        <v>1132</v>
      </c>
      <c r="F55" s="585"/>
      <c r="G55" s="585"/>
      <c r="H55" s="585"/>
      <c r="I55" s="797"/>
      <c r="J55" s="585"/>
      <c r="K55" s="585"/>
    </row>
    <row r="56" spans="1:11" ht="12" customHeight="1" thickBot="1">
      <c r="A56" s="810"/>
      <c r="B56" s="798"/>
      <c r="C56" s="798"/>
      <c r="D56" s="798"/>
      <c r="E56" s="798"/>
      <c r="F56" s="798"/>
      <c r="G56" s="798"/>
      <c r="H56" s="798"/>
      <c r="I56" s="799"/>
    </row>
    <row r="57" spans="1:11" ht="12" customHeight="1"/>
  </sheetData>
  <mergeCells count="14">
    <mergeCell ref="A49:I49"/>
    <mergeCell ref="A51:I51"/>
    <mergeCell ref="A37:I37"/>
    <mergeCell ref="A39:I39"/>
    <mergeCell ref="A41:I41"/>
    <mergeCell ref="A43:I43"/>
    <mergeCell ref="A45:I45"/>
    <mergeCell ref="A47:I47"/>
    <mergeCell ref="A36:I36"/>
    <mergeCell ref="A27:I27"/>
    <mergeCell ref="A28:I28"/>
    <mergeCell ref="A29:I29"/>
    <mergeCell ref="A34:I34"/>
    <mergeCell ref="A35:I35"/>
  </mergeCells>
  <printOptions horizontalCentered="1" verticalCentered="1"/>
  <pageMargins left="0.55118110236220474" right="0.39370078740157483" top="0.39370078740157483" bottom="0.39370078740157483" header="0" footer="0"/>
  <pageSetup scale="8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A1:F43"/>
  <sheetViews>
    <sheetView showGridLines="0" zoomScale="85" zoomScaleNormal="85" workbookViewId="0">
      <selection activeCell="C22" sqref="C22:D22"/>
    </sheetView>
  </sheetViews>
  <sheetFormatPr baseColWidth="10" defaultRowHeight="12.75"/>
  <cols>
    <col min="1" max="1" width="1.140625" style="248" customWidth="1"/>
    <col min="2" max="2" width="60" style="248" customWidth="1"/>
    <col min="3" max="3" width="14.7109375" style="248" customWidth="1"/>
    <col min="4" max="5" width="12.85546875" style="248" customWidth="1"/>
    <col min="6" max="6" width="4.28515625" style="22" customWidth="1"/>
    <col min="7" max="16384" width="11.42578125" style="248"/>
  </cols>
  <sheetData>
    <row r="1" spans="1:6" ht="15" customHeight="1">
      <c r="A1" s="1204" t="s">
        <v>465</v>
      </c>
      <c r="B1" s="1205"/>
      <c r="C1" s="1205"/>
      <c r="D1" s="1205"/>
      <c r="E1" s="1206"/>
    </row>
    <row r="2" spans="1:6" ht="18" customHeight="1">
      <c r="A2" s="1200" t="s">
        <v>472</v>
      </c>
      <c r="B2" s="1136"/>
      <c r="C2" s="1136"/>
      <c r="D2" s="1136"/>
      <c r="E2" s="1201"/>
    </row>
    <row r="3" spans="1:6" ht="18" customHeight="1">
      <c r="A3" s="1207" t="s">
        <v>529</v>
      </c>
      <c r="B3" s="1208"/>
      <c r="C3" s="1208"/>
      <c r="D3" s="1208"/>
      <c r="E3" s="1209"/>
    </row>
    <row r="4" spans="1:6" s="22" customFormat="1" ht="6" customHeight="1"/>
    <row r="5" spans="1:6" s="22" customFormat="1" ht="6" customHeight="1"/>
    <row r="6" spans="1:6" s="22" customFormat="1" ht="14.25" customHeight="1">
      <c r="B6" s="421" t="s">
        <v>526</v>
      </c>
      <c r="C6" s="135"/>
      <c r="D6" s="28"/>
      <c r="E6" s="389"/>
      <c r="F6" s="29"/>
    </row>
    <row r="7" spans="1:6" s="22" customFormat="1" ht="6" customHeight="1"/>
    <row r="8" spans="1:6" s="22" customFormat="1" ht="6" customHeight="1"/>
    <row r="9" spans="1:6" s="22" customFormat="1" ht="14.25">
      <c r="A9" s="1217" t="s">
        <v>74</v>
      </c>
      <c r="B9" s="1217"/>
      <c r="C9" s="422" t="s">
        <v>196</v>
      </c>
      <c r="D9" s="422" t="s">
        <v>199</v>
      </c>
      <c r="E9" s="422" t="s">
        <v>520</v>
      </c>
    </row>
    <row r="10" spans="1:6" s="22" customFormat="1" ht="5.25" customHeight="1" thickBot="1">
      <c r="A10" s="372"/>
      <c r="B10" s="373"/>
      <c r="C10" s="393"/>
      <c r="D10" s="393"/>
      <c r="E10" s="393"/>
    </row>
    <row r="11" spans="1:6" s="22" customFormat="1" ht="13.5" thickBot="1">
      <c r="A11" s="423"/>
      <c r="B11" s="424" t="s">
        <v>435</v>
      </c>
      <c r="C11" s="425">
        <f>+C12+C13</f>
        <v>0</v>
      </c>
      <c r="D11" s="425">
        <f>+D12+D13</f>
        <v>0</v>
      </c>
      <c r="E11" s="426">
        <f>+E12+E13</f>
        <v>0</v>
      </c>
    </row>
    <row r="12" spans="1:6" s="22" customFormat="1">
      <c r="A12" s="1218" t="s">
        <v>521</v>
      </c>
      <c r="B12" s="1219"/>
      <c r="C12" s="427">
        <f>+[7]EAI!E33</f>
        <v>0</v>
      </c>
      <c r="D12" s="427">
        <f>+[7]EAI!H33</f>
        <v>0</v>
      </c>
      <c r="E12" s="428">
        <f>+[7]EAI!I33</f>
        <v>0</v>
      </c>
    </row>
    <row r="13" spans="1:6" s="22" customFormat="1" ht="13.5" thickBot="1">
      <c r="A13" s="1220" t="s">
        <v>522</v>
      </c>
      <c r="B13" s="1221"/>
      <c r="C13" s="429">
        <f>+[7]EAI!E46</f>
        <v>0</v>
      </c>
      <c r="D13" s="429">
        <f>+[7]EAI!H46</f>
        <v>0</v>
      </c>
      <c r="E13" s="430">
        <f>+[7]EAI!I46</f>
        <v>0</v>
      </c>
    </row>
    <row r="14" spans="1:6" s="22" customFormat="1" ht="13.5" thickBot="1">
      <c r="A14" s="431"/>
      <c r="B14" s="424" t="s">
        <v>436</v>
      </c>
      <c r="C14" s="425">
        <f>+C15+C16</f>
        <v>0</v>
      </c>
      <c r="D14" s="425">
        <f>+D15+D16</f>
        <v>0</v>
      </c>
      <c r="E14" s="426">
        <f>+E15+E16</f>
        <v>0</v>
      </c>
    </row>
    <row r="15" spans="1:6" s="22" customFormat="1">
      <c r="A15" s="1222" t="s">
        <v>523</v>
      </c>
      <c r="B15" s="1223"/>
      <c r="C15" s="427"/>
      <c r="D15" s="427"/>
      <c r="E15" s="428"/>
    </row>
    <row r="16" spans="1:6" s="22" customFormat="1" ht="13.5" thickBot="1">
      <c r="A16" s="1224" t="s">
        <v>524</v>
      </c>
      <c r="B16" s="1225"/>
      <c r="C16" s="432"/>
      <c r="D16" s="432"/>
      <c r="E16" s="433"/>
    </row>
    <row r="17" spans="1:5" s="22" customFormat="1" ht="13.5" thickBot="1">
      <c r="A17" s="434"/>
      <c r="B17" s="435" t="s">
        <v>437</v>
      </c>
      <c r="C17" s="436">
        <f>+C11-C14</f>
        <v>0</v>
      </c>
      <c r="D17" s="436">
        <f>+D11-D14</f>
        <v>0</v>
      </c>
      <c r="E17" s="437">
        <f>+E11-E14</f>
        <v>0</v>
      </c>
    </row>
    <row r="18" spans="1:5" s="22" customFormat="1" ht="13.5" thickBot="1"/>
    <row r="19" spans="1:5" s="22" customFormat="1" ht="15" thickBot="1">
      <c r="A19" s="1226" t="s">
        <v>74</v>
      </c>
      <c r="B19" s="1227"/>
      <c r="C19" s="438" t="s">
        <v>196</v>
      </c>
      <c r="D19" s="438" t="s">
        <v>199</v>
      </c>
      <c r="E19" s="439" t="s">
        <v>520</v>
      </c>
    </row>
    <row r="20" spans="1:5" s="22" customFormat="1" ht="6.75" customHeight="1">
      <c r="A20" s="440"/>
      <c r="B20" s="441"/>
      <c r="C20" s="441"/>
      <c r="D20" s="441"/>
      <c r="E20" s="442"/>
    </row>
    <row r="21" spans="1:5" s="22" customFormat="1">
      <c r="A21" s="1228" t="s">
        <v>438</v>
      </c>
      <c r="B21" s="1229"/>
      <c r="C21" s="429">
        <f>+C17</f>
        <v>0</v>
      </c>
      <c r="D21" s="429">
        <f>+D17</f>
        <v>0</v>
      </c>
      <c r="E21" s="430">
        <f>+E17</f>
        <v>0</v>
      </c>
    </row>
    <row r="22" spans="1:5" s="22" customFormat="1" ht="6" customHeight="1">
      <c r="A22" s="443"/>
      <c r="B22" s="444"/>
      <c r="C22" s="429"/>
      <c r="D22" s="429"/>
      <c r="E22" s="430"/>
    </row>
    <row r="23" spans="1:5" s="22" customFormat="1">
      <c r="A23" s="1228" t="s">
        <v>439</v>
      </c>
      <c r="B23" s="1229"/>
      <c r="C23" s="429"/>
      <c r="D23" s="429"/>
      <c r="E23" s="430"/>
    </row>
    <row r="24" spans="1:5" s="22" customFormat="1" ht="7.5" customHeight="1" thickBot="1">
      <c r="A24" s="445"/>
      <c r="B24" s="446"/>
      <c r="C24" s="432"/>
      <c r="D24" s="432"/>
      <c r="E24" s="433"/>
    </row>
    <row r="25" spans="1:5" s="22" customFormat="1" ht="13.5" thickBot="1">
      <c r="A25" s="445"/>
      <c r="B25" s="435" t="s">
        <v>440</v>
      </c>
      <c r="C25" s="447">
        <f>+C21-C23</f>
        <v>0</v>
      </c>
      <c r="D25" s="447">
        <f>+D21-D23</f>
        <v>0</v>
      </c>
      <c r="E25" s="448">
        <f>+E21-E23</f>
        <v>0</v>
      </c>
    </row>
    <row r="26" spans="1:5" s="22" customFormat="1" ht="13.5" thickBot="1"/>
    <row r="27" spans="1:5" s="22" customFormat="1" ht="15" thickBot="1">
      <c r="A27" s="1215" t="s">
        <v>74</v>
      </c>
      <c r="B27" s="1216"/>
      <c r="C27" s="449" t="s">
        <v>196</v>
      </c>
      <c r="D27" s="449" t="s">
        <v>199</v>
      </c>
      <c r="E27" s="450" t="s">
        <v>520</v>
      </c>
    </row>
    <row r="28" spans="1:5" s="22" customFormat="1" ht="5.25" customHeight="1">
      <c r="A28" s="440"/>
      <c r="B28" s="441"/>
      <c r="C28" s="441"/>
      <c r="D28" s="441"/>
      <c r="E28" s="442"/>
    </row>
    <row r="29" spans="1:5" s="22" customFormat="1">
      <c r="A29" s="1228" t="s">
        <v>441</v>
      </c>
      <c r="B29" s="1229"/>
      <c r="C29" s="429">
        <f>+[7]EAI!E52</f>
        <v>0</v>
      </c>
      <c r="D29" s="429">
        <f>+[7]EAI!H51</f>
        <v>0</v>
      </c>
      <c r="E29" s="430">
        <f>+[7]EAI!I54</f>
        <v>0</v>
      </c>
    </row>
    <row r="30" spans="1:5" s="22" customFormat="1" ht="5.25" customHeight="1">
      <c r="A30" s="443"/>
      <c r="B30" s="444"/>
      <c r="C30" s="429"/>
      <c r="D30" s="429"/>
      <c r="E30" s="430"/>
    </row>
    <row r="31" spans="1:5" s="22" customFormat="1" ht="13.5" thickBot="1">
      <c r="A31" s="1231" t="s">
        <v>442</v>
      </c>
      <c r="B31" s="1232"/>
      <c r="C31" s="432"/>
      <c r="D31" s="432"/>
      <c r="E31" s="433"/>
    </row>
    <row r="32" spans="1:5" s="22" customFormat="1" ht="13.5" customHeight="1" thickBot="1">
      <c r="A32" s="377"/>
      <c r="B32" s="451"/>
      <c r="C32" s="429"/>
      <c r="D32" s="429"/>
      <c r="E32" s="429"/>
    </row>
    <row r="33" spans="1:6" s="22" customFormat="1" ht="13.5" thickBot="1">
      <c r="A33" s="431"/>
      <c r="B33" s="424" t="s">
        <v>443</v>
      </c>
      <c r="C33" s="452">
        <f>+C29-C31</f>
        <v>0</v>
      </c>
      <c r="D33" s="452">
        <f>+D29-D31</f>
        <v>0</v>
      </c>
      <c r="E33" s="453">
        <f>+E29-E31</f>
        <v>0</v>
      </c>
    </row>
    <row r="34" spans="1:6" s="22" customFormat="1" ht="15" customHeight="1"/>
    <row r="35" spans="1:6" s="22" customFormat="1" ht="15" customHeight="1">
      <c r="A35" s="16" t="s">
        <v>76</v>
      </c>
      <c r="B35" s="16"/>
      <c r="C35" s="16"/>
      <c r="D35" s="16"/>
      <c r="E35" s="16"/>
    </row>
    <row r="36" spans="1:6" s="22" customFormat="1" ht="45" customHeight="1">
      <c r="B36" s="1233" t="s">
        <v>444</v>
      </c>
      <c r="C36" s="1233"/>
      <c r="D36" s="1233"/>
      <c r="E36" s="1233"/>
    </row>
    <row r="37" spans="1:6" s="22" customFormat="1" ht="27" customHeight="1">
      <c r="B37" s="1233" t="s">
        <v>445</v>
      </c>
      <c r="C37" s="1233"/>
      <c r="D37" s="1233"/>
      <c r="E37" s="1233"/>
    </row>
    <row r="38" spans="1:6" s="22" customFormat="1">
      <c r="B38" s="1234" t="s">
        <v>446</v>
      </c>
      <c r="C38" s="1234"/>
      <c r="D38" s="1234"/>
      <c r="E38" s="1234"/>
    </row>
    <row r="39" spans="1:6" s="22" customFormat="1">
      <c r="B39" s="156"/>
      <c r="C39" s="156"/>
      <c r="D39" s="156"/>
      <c r="E39" s="156"/>
    </row>
    <row r="40" spans="1:6" s="22" customFormat="1">
      <c r="B40" s="156"/>
      <c r="C40" s="156"/>
      <c r="D40" s="156"/>
      <c r="E40" s="156"/>
    </row>
    <row r="41" spans="1:6" s="22" customFormat="1" ht="10.5" customHeight="1">
      <c r="B41" s="29"/>
      <c r="D41" s="29"/>
      <c r="E41" s="29"/>
    </row>
    <row r="42" spans="1:6">
      <c r="B42" s="420" t="s">
        <v>77</v>
      </c>
      <c r="C42" s="1230" t="s">
        <v>80</v>
      </c>
      <c r="D42" s="1230"/>
      <c r="E42" s="1230"/>
      <c r="F42" s="248"/>
    </row>
    <row r="43" spans="1:6">
      <c r="B43" s="258" t="s">
        <v>78</v>
      </c>
      <c r="C43" s="1230" t="s">
        <v>79</v>
      </c>
      <c r="D43" s="1230"/>
      <c r="E43" s="1230"/>
    </row>
  </sheetData>
  <mergeCells count="19">
    <mergeCell ref="C42:E42"/>
    <mergeCell ref="C43:E43"/>
    <mergeCell ref="A29:B29"/>
    <mergeCell ref="A31:B31"/>
    <mergeCell ref="B36:E36"/>
    <mergeCell ref="B37:E37"/>
    <mergeCell ref="B38:E38"/>
    <mergeCell ref="A1:E1"/>
    <mergeCell ref="A27:B27"/>
    <mergeCell ref="A2:E2"/>
    <mergeCell ref="A3:E3"/>
    <mergeCell ref="A9:B9"/>
    <mergeCell ref="A12:B12"/>
    <mergeCell ref="A13:B13"/>
    <mergeCell ref="A15:B15"/>
    <mergeCell ref="A16:B16"/>
    <mergeCell ref="A19:B19"/>
    <mergeCell ref="A21:B21"/>
    <mergeCell ref="A23:B2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-0.249977111117893"/>
    <pageSetUpPr fitToPage="1"/>
  </sheetPr>
  <dimension ref="A1:M48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2.140625" style="22" customWidth="1"/>
    <col min="2" max="3" width="3.7109375" style="248" customWidth="1"/>
    <col min="4" max="4" width="65.7109375" style="248" customWidth="1"/>
    <col min="5" max="5" width="12.7109375" style="248" customWidth="1"/>
    <col min="6" max="6" width="14.28515625" style="248" customWidth="1"/>
    <col min="7" max="10" width="12.7109375" style="248" customWidth="1"/>
    <col min="11" max="11" width="11.42578125" style="248" customWidth="1"/>
    <col min="12" max="12" width="12.85546875" style="248" customWidth="1"/>
    <col min="13" max="13" width="3.140625" style="22" customWidth="1"/>
    <col min="14" max="16384" width="11.42578125" style="248"/>
  </cols>
  <sheetData>
    <row r="1" spans="2:12" ht="6" customHeight="1"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</row>
    <row r="2" spans="2:12" ht="13.5" customHeight="1">
      <c r="B2" s="1136" t="s">
        <v>473</v>
      </c>
      <c r="C2" s="1136"/>
      <c r="D2" s="1136"/>
      <c r="E2" s="1136"/>
      <c r="F2" s="1136"/>
      <c r="G2" s="1136"/>
      <c r="H2" s="1136"/>
      <c r="I2" s="1136"/>
      <c r="J2" s="1136"/>
      <c r="K2" s="1136"/>
      <c r="L2" s="1136"/>
    </row>
    <row r="3" spans="2:12" ht="20.25" customHeight="1">
      <c r="B3" s="1136" t="s">
        <v>531</v>
      </c>
      <c r="C3" s="1136"/>
      <c r="D3" s="1136"/>
      <c r="E3" s="1136"/>
      <c r="F3" s="1136"/>
      <c r="G3" s="1136"/>
      <c r="H3" s="1136"/>
      <c r="I3" s="1136"/>
      <c r="J3" s="1136"/>
      <c r="K3" s="1136"/>
      <c r="L3" s="1136"/>
    </row>
    <row r="4" spans="2:12" s="22" customFormat="1" ht="8.25" customHeight="1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 s="22" customFormat="1" ht="24" customHeight="1">
      <c r="D5" s="27" t="s">
        <v>3</v>
      </c>
      <c r="E5" s="1087" t="s">
        <v>525</v>
      </c>
      <c r="F5" s="1087"/>
      <c r="G5" s="263"/>
      <c r="H5" s="263"/>
      <c r="I5" s="69"/>
      <c r="J5" s="69"/>
      <c r="K5" s="73"/>
      <c r="L5" s="219"/>
    </row>
    <row r="6" spans="2:12" s="22" customFormat="1" ht="8.25" customHeigh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1185" t="s">
        <v>74</v>
      </c>
      <c r="C7" s="1241"/>
      <c r="D7" s="1186"/>
      <c r="E7" s="1184" t="s">
        <v>224</v>
      </c>
      <c r="F7" s="1184"/>
      <c r="G7" s="1184"/>
      <c r="H7" s="1184"/>
      <c r="I7" s="1184"/>
      <c r="J7" s="1184"/>
      <c r="K7" s="1184"/>
      <c r="L7" s="1184" t="s">
        <v>218</v>
      </c>
    </row>
    <row r="8" spans="2:12" ht="25.5">
      <c r="B8" s="1187"/>
      <c r="C8" s="1242"/>
      <c r="D8" s="1188"/>
      <c r="E8" s="359" t="s">
        <v>219</v>
      </c>
      <c r="F8" s="359" t="s">
        <v>220</v>
      </c>
      <c r="G8" s="359" t="s">
        <v>198</v>
      </c>
      <c r="H8" s="359" t="s">
        <v>418</v>
      </c>
      <c r="I8" s="359" t="s">
        <v>199</v>
      </c>
      <c r="J8" s="359" t="s">
        <v>419</v>
      </c>
      <c r="K8" s="359" t="s">
        <v>221</v>
      </c>
      <c r="L8" s="1184"/>
    </row>
    <row r="9" spans="2:12" ht="15.75" customHeight="1">
      <c r="B9" s="1189"/>
      <c r="C9" s="1243"/>
      <c r="D9" s="1190"/>
      <c r="E9" s="359">
        <v>1</v>
      </c>
      <c r="F9" s="359">
        <v>2</v>
      </c>
      <c r="G9" s="359" t="s">
        <v>222</v>
      </c>
      <c r="H9" s="359">
        <v>4</v>
      </c>
      <c r="I9" s="359">
        <v>5</v>
      </c>
      <c r="J9" s="359">
        <v>6</v>
      </c>
      <c r="K9" s="359">
        <v>7</v>
      </c>
      <c r="L9" s="359" t="s">
        <v>480</v>
      </c>
    </row>
    <row r="10" spans="2:12" ht="15" customHeight="1">
      <c r="B10" s="1235" t="s">
        <v>263</v>
      </c>
      <c r="C10" s="1221"/>
      <c r="D10" s="1236"/>
      <c r="E10" s="454"/>
      <c r="F10" s="455"/>
      <c r="G10" s="455"/>
      <c r="H10" s="455"/>
      <c r="I10" s="455"/>
      <c r="J10" s="455"/>
      <c r="K10" s="455"/>
      <c r="L10" s="455"/>
    </row>
    <row r="11" spans="2:12">
      <c r="B11" s="360"/>
      <c r="C11" s="1239" t="s">
        <v>264</v>
      </c>
      <c r="D11" s="1240"/>
      <c r="E11" s="456">
        <f>SUM(E12:E13)</f>
        <v>1</v>
      </c>
      <c r="F11" s="456">
        <f t="shared" ref="F11:L11" si="0">SUM(F12:F13)</f>
        <v>5</v>
      </c>
      <c r="G11" s="456">
        <f t="shared" si="0"/>
        <v>6</v>
      </c>
      <c r="H11" s="456">
        <f t="shared" si="0"/>
        <v>6</v>
      </c>
      <c r="I11" s="456">
        <f t="shared" si="0"/>
        <v>5</v>
      </c>
      <c r="J11" s="456">
        <f t="shared" si="0"/>
        <v>4</v>
      </c>
      <c r="K11" s="456">
        <f t="shared" si="0"/>
        <v>4</v>
      </c>
      <c r="L11" s="456">
        <f t="shared" si="0"/>
        <v>1</v>
      </c>
    </row>
    <row r="12" spans="2:12">
      <c r="B12" s="360"/>
      <c r="C12" s="444"/>
      <c r="D12" s="361" t="s">
        <v>265</v>
      </c>
      <c r="E12" s="364">
        <v>1</v>
      </c>
      <c r="F12" s="364">
        <v>5</v>
      </c>
      <c r="G12" s="364">
        <f>+E12+F12</f>
        <v>6</v>
      </c>
      <c r="H12" s="364">
        <v>6</v>
      </c>
      <c r="I12" s="364">
        <v>5</v>
      </c>
      <c r="J12" s="364">
        <v>4</v>
      </c>
      <c r="K12" s="364">
        <v>4</v>
      </c>
      <c r="L12" s="364">
        <f t="shared" ref="L12:L39" si="1">+G12-I12</f>
        <v>1</v>
      </c>
    </row>
    <row r="13" spans="2:12">
      <c r="B13" s="360"/>
      <c r="C13" s="444"/>
      <c r="D13" s="361" t="s">
        <v>266</v>
      </c>
      <c r="E13" s="454"/>
      <c r="F13" s="455"/>
      <c r="G13" s="455"/>
      <c r="H13" s="455"/>
      <c r="I13" s="455"/>
      <c r="J13" s="455"/>
      <c r="K13" s="455"/>
      <c r="L13" s="455">
        <f t="shared" si="1"/>
        <v>0</v>
      </c>
    </row>
    <row r="14" spans="2:12">
      <c r="B14" s="360"/>
      <c r="C14" s="1239" t="s">
        <v>267</v>
      </c>
      <c r="D14" s="1240"/>
      <c r="E14" s="457">
        <f>SUM(E15:E22)</f>
        <v>0</v>
      </c>
      <c r="F14" s="457">
        <f>SUM(F15:F22)</f>
        <v>0</v>
      </c>
      <c r="G14" s="458"/>
      <c r="H14" s="457"/>
      <c r="I14" s="457">
        <f>SUM(I15:I22)</f>
        <v>0</v>
      </c>
      <c r="J14" s="457"/>
      <c r="K14" s="457">
        <f>SUM(K15:K22)</f>
        <v>0</v>
      </c>
      <c r="L14" s="458">
        <f t="shared" si="1"/>
        <v>0</v>
      </c>
    </row>
    <row r="15" spans="2:12">
      <c r="B15" s="360"/>
      <c r="C15" s="444"/>
      <c r="D15" s="361" t="s">
        <v>268</v>
      </c>
      <c r="E15" s="454"/>
      <c r="F15" s="455"/>
      <c r="G15" s="455"/>
      <c r="H15" s="455"/>
      <c r="I15" s="455"/>
      <c r="J15" s="455"/>
      <c r="K15" s="455"/>
      <c r="L15" s="455">
        <f t="shared" si="1"/>
        <v>0</v>
      </c>
    </row>
    <row r="16" spans="2:12">
      <c r="B16" s="360"/>
      <c r="C16" s="444"/>
      <c r="D16" s="361" t="s">
        <v>269</v>
      </c>
      <c r="E16" s="454"/>
      <c r="F16" s="455"/>
      <c r="G16" s="455"/>
      <c r="H16" s="455"/>
      <c r="I16" s="455"/>
      <c r="J16" s="455"/>
      <c r="K16" s="455"/>
      <c r="L16" s="455">
        <f t="shared" si="1"/>
        <v>0</v>
      </c>
    </row>
    <row r="17" spans="2:12">
      <c r="B17" s="360"/>
      <c r="C17" s="444"/>
      <c r="D17" s="361" t="s">
        <v>270</v>
      </c>
      <c r="E17" s="454"/>
      <c r="F17" s="455"/>
      <c r="G17" s="455"/>
      <c r="H17" s="455"/>
      <c r="I17" s="455"/>
      <c r="J17" s="455"/>
      <c r="K17" s="455"/>
      <c r="L17" s="455">
        <f t="shared" si="1"/>
        <v>0</v>
      </c>
    </row>
    <row r="18" spans="2:12">
      <c r="B18" s="360"/>
      <c r="C18" s="444"/>
      <c r="D18" s="361" t="s">
        <v>271</v>
      </c>
      <c r="E18" s="454"/>
      <c r="F18" s="455"/>
      <c r="G18" s="455"/>
      <c r="H18" s="455"/>
      <c r="I18" s="455"/>
      <c r="J18" s="455"/>
      <c r="K18" s="455"/>
      <c r="L18" s="455">
        <f t="shared" si="1"/>
        <v>0</v>
      </c>
    </row>
    <row r="19" spans="2:12">
      <c r="B19" s="360"/>
      <c r="C19" s="444"/>
      <c r="D19" s="361" t="s">
        <v>272</v>
      </c>
      <c r="E19" s="454"/>
      <c r="F19" s="455"/>
      <c r="G19" s="455"/>
      <c r="H19" s="455"/>
      <c r="I19" s="455"/>
      <c r="J19" s="455"/>
      <c r="K19" s="455"/>
      <c r="L19" s="455">
        <f t="shared" si="1"/>
        <v>0</v>
      </c>
    </row>
    <row r="20" spans="2:12">
      <c r="B20" s="360"/>
      <c r="C20" s="444"/>
      <c r="D20" s="361" t="s">
        <v>273</v>
      </c>
      <c r="E20" s="454"/>
      <c r="F20" s="455"/>
      <c r="G20" s="455"/>
      <c r="H20" s="455"/>
      <c r="I20" s="455"/>
      <c r="J20" s="455"/>
      <c r="K20" s="455"/>
      <c r="L20" s="455">
        <f t="shared" si="1"/>
        <v>0</v>
      </c>
    </row>
    <row r="21" spans="2:12">
      <c r="B21" s="360"/>
      <c r="C21" s="444"/>
      <c r="D21" s="361" t="s">
        <v>274</v>
      </c>
      <c r="E21" s="454"/>
      <c r="F21" s="455"/>
      <c r="G21" s="455"/>
      <c r="H21" s="455"/>
      <c r="I21" s="455"/>
      <c r="J21" s="455"/>
      <c r="K21" s="455"/>
      <c r="L21" s="455">
        <f t="shared" si="1"/>
        <v>0</v>
      </c>
    </row>
    <row r="22" spans="2:12">
      <c r="B22" s="360"/>
      <c r="C22" s="444"/>
      <c r="D22" s="361" t="s">
        <v>275</v>
      </c>
      <c r="E22" s="454"/>
      <c r="F22" s="455"/>
      <c r="G22" s="455"/>
      <c r="H22" s="455"/>
      <c r="I22" s="455"/>
      <c r="J22" s="455"/>
      <c r="K22" s="455"/>
      <c r="L22" s="455">
        <f t="shared" si="1"/>
        <v>0</v>
      </c>
    </row>
    <row r="23" spans="2:12">
      <c r="B23" s="360"/>
      <c r="C23" s="1239" t="s">
        <v>276</v>
      </c>
      <c r="D23" s="1240"/>
      <c r="E23" s="457">
        <f>SUM(E24:E26)</f>
        <v>0</v>
      </c>
      <c r="F23" s="457"/>
      <c r="G23" s="458"/>
      <c r="H23" s="457"/>
      <c r="I23" s="457"/>
      <c r="J23" s="457"/>
      <c r="K23" s="457"/>
      <c r="L23" s="458">
        <f t="shared" si="1"/>
        <v>0</v>
      </c>
    </row>
    <row r="24" spans="2:12">
      <c r="B24" s="360"/>
      <c r="C24" s="444"/>
      <c r="D24" s="361" t="s">
        <v>277</v>
      </c>
      <c r="E24" s="454"/>
      <c r="F24" s="455"/>
      <c r="G24" s="455"/>
      <c r="H24" s="455"/>
      <c r="I24" s="455"/>
      <c r="J24" s="455"/>
      <c r="K24" s="455"/>
      <c r="L24" s="455">
        <f t="shared" si="1"/>
        <v>0</v>
      </c>
    </row>
    <row r="25" spans="2:12">
      <c r="B25" s="360"/>
      <c r="C25" s="444"/>
      <c r="D25" s="361" t="s">
        <v>278</v>
      </c>
      <c r="E25" s="454"/>
      <c r="F25" s="455"/>
      <c r="G25" s="455"/>
      <c r="H25" s="455"/>
      <c r="I25" s="455"/>
      <c r="J25" s="455"/>
      <c r="K25" s="455"/>
      <c r="L25" s="455">
        <f t="shared" si="1"/>
        <v>0</v>
      </c>
    </row>
    <row r="26" spans="2:12">
      <c r="B26" s="360"/>
      <c r="C26" s="444"/>
      <c r="D26" s="361" t="s">
        <v>279</v>
      </c>
      <c r="E26" s="454"/>
      <c r="F26" s="455"/>
      <c r="G26" s="455"/>
      <c r="H26" s="455"/>
      <c r="I26" s="455"/>
      <c r="J26" s="455"/>
      <c r="K26" s="455"/>
      <c r="L26" s="455">
        <f t="shared" si="1"/>
        <v>0</v>
      </c>
    </row>
    <row r="27" spans="2:12">
      <c r="B27" s="360"/>
      <c r="C27" s="1239" t="s">
        <v>280</v>
      </c>
      <c r="D27" s="1240"/>
      <c r="E27" s="457">
        <f>SUM(E28:E29)</f>
        <v>0</v>
      </c>
      <c r="F27" s="457"/>
      <c r="G27" s="458"/>
      <c r="H27" s="457"/>
      <c r="I27" s="457"/>
      <c r="J27" s="457"/>
      <c r="K27" s="457"/>
      <c r="L27" s="458">
        <f t="shared" si="1"/>
        <v>0</v>
      </c>
    </row>
    <row r="28" spans="2:12">
      <c r="B28" s="360"/>
      <c r="C28" s="444"/>
      <c r="D28" s="361" t="s">
        <v>281</v>
      </c>
      <c r="E28" s="454"/>
      <c r="F28" s="455"/>
      <c r="G28" s="455"/>
      <c r="H28" s="455"/>
      <c r="I28" s="455"/>
      <c r="J28" s="455"/>
      <c r="K28" s="455"/>
      <c r="L28" s="455">
        <f t="shared" si="1"/>
        <v>0</v>
      </c>
    </row>
    <row r="29" spans="2:12">
      <c r="B29" s="360"/>
      <c r="C29" s="444"/>
      <c r="D29" s="361" t="s">
        <v>282</v>
      </c>
      <c r="E29" s="454"/>
      <c r="F29" s="455"/>
      <c r="G29" s="455"/>
      <c r="H29" s="455"/>
      <c r="I29" s="455"/>
      <c r="J29" s="455"/>
      <c r="K29" s="455"/>
      <c r="L29" s="455">
        <f t="shared" si="1"/>
        <v>0</v>
      </c>
    </row>
    <row r="30" spans="2:12">
      <c r="B30" s="360"/>
      <c r="C30" s="1239" t="s">
        <v>283</v>
      </c>
      <c r="D30" s="1240"/>
      <c r="E30" s="457">
        <f>SUM(E31:E34)</f>
        <v>0</v>
      </c>
      <c r="F30" s="457"/>
      <c r="G30" s="458"/>
      <c r="H30" s="457"/>
      <c r="I30" s="457"/>
      <c r="J30" s="457"/>
      <c r="K30" s="457"/>
      <c r="L30" s="458">
        <f t="shared" si="1"/>
        <v>0</v>
      </c>
    </row>
    <row r="31" spans="2:12">
      <c r="B31" s="360"/>
      <c r="C31" s="444"/>
      <c r="D31" s="361" t="s">
        <v>284</v>
      </c>
      <c r="E31" s="454"/>
      <c r="F31" s="455"/>
      <c r="G31" s="455"/>
      <c r="H31" s="455"/>
      <c r="I31" s="455"/>
      <c r="J31" s="455"/>
      <c r="K31" s="455"/>
      <c r="L31" s="455">
        <f t="shared" si="1"/>
        <v>0</v>
      </c>
    </row>
    <row r="32" spans="2:12">
      <c r="B32" s="360"/>
      <c r="C32" s="444"/>
      <c r="D32" s="361" t="s">
        <v>285</v>
      </c>
      <c r="E32" s="454"/>
      <c r="F32" s="455"/>
      <c r="G32" s="455"/>
      <c r="H32" s="455"/>
      <c r="I32" s="455"/>
      <c r="J32" s="455"/>
      <c r="K32" s="455"/>
      <c r="L32" s="455">
        <f t="shared" si="1"/>
        <v>0</v>
      </c>
    </row>
    <row r="33" spans="1:13">
      <c r="B33" s="360"/>
      <c r="C33" s="444"/>
      <c r="D33" s="361" t="s">
        <v>286</v>
      </c>
      <c r="E33" s="454"/>
      <c r="F33" s="455"/>
      <c r="G33" s="455"/>
      <c r="H33" s="455"/>
      <c r="I33" s="455"/>
      <c r="J33" s="455"/>
      <c r="K33" s="455"/>
      <c r="L33" s="455">
        <f t="shared" si="1"/>
        <v>0</v>
      </c>
    </row>
    <row r="34" spans="1:13">
      <c r="B34" s="360"/>
      <c r="C34" s="444"/>
      <c r="D34" s="361" t="s">
        <v>287</v>
      </c>
      <c r="E34" s="454"/>
      <c r="F34" s="455"/>
      <c r="G34" s="455"/>
      <c r="H34" s="455"/>
      <c r="I34" s="455"/>
      <c r="J34" s="455"/>
      <c r="K34" s="455"/>
      <c r="L34" s="455">
        <f t="shared" si="1"/>
        <v>0</v>
      </c>
    </row>
    <row r="35" spans="1:13">
      <c r="B35" s="360"/>
      <c r="C35" s="1239" t="s">
        <v>288</v>
      </c>
      <c r="D35" s="1240"/>
      <c r="E35" s="457">
        <f>SUM(E36)</f>
        <v>0</v>
      </c>
      <c r="F35" s="457"/>
      <c r="G35" s="458"/>
      <c r="H35" s="457"/>
      <c r="I35" s="457"/>
      <c r="J35" s="457"/>
      <c r="K35" s="457"/>
      <c r="L35" s="458">
        <f t="shared" si="1"/>
        <v>0</v>
      </c>
    </row>
    <row r="36" spans="1:13">
      <c r="B36" s="360"/>
      <c r="C36" s="444"/>
      <c r="D36" s="361" t="s">
        <v>289</v>
      </c>
      <c r="E36" s="454"/>
      <c r="F36" s="455"/>
      <c r="G36" s="455"/>
      <c r="H36" s="455"/>
      <c r="I36" s="455"/>
      <c r="J36" s="455"/>
      <c r="K36" s="455"/>
      <c r="L36" s="455">
        <f t="shared" si="1"/>
        <v>0</v>
      </c>
    </row>
    <row r="37" spans="1:13" ht="15" customHeight="1">
      <c r="B37" s="1235" t="s">
        <v>290</v>
      </c>
      <c r="C37" s="1221"/>
      <c r="D37" s="1236"/>
      <c r="E37" s="454"/>
      <c r="F37" s="455"/>
      <c r="G37" s="455"/>
      <c r="H37" s="455"/>
      <c r="I37" s="455"/>
      <c r="J37" s="455"/>
      <c r="K37" s="455"/>
      <c r="L37" s="455">
        <f t="shared" si="1"/>
        <v>0</v>
      </c>
    </row>
    <row r="38" spans="1:13" ht="15" customHeight="1">
      <c r="B38" s="1235" t="s">
        <v>291</v>
      </c>
      <c r="C38" s="1221"/>
      <c r="D38" s="1236"/>
      <c r="E38" s="454"/>
      <c r="F38" s="455"/>
      <c r="G38" s="455"/>
      <c r="H38" s="455"/>
      <c r="I38" s="455"/>
      <c r="J38" s="455"/>
      <c r="K38" s="455"/>
      <c r="L38" s="455">
        <f t="shared" si="1"/>
        <v>0</v>
      </c>
    </row>
    <row r="39" spans="1:13" ht="15.75" customHeight="1">
      <c r="B39" s="1235" t="s">
        <v>292</v>
      </c>
      <c r="C39" s="1221"/>
      <c r="D39" s="1236"/>
      <c r="E39" s="454"/>
      <c r="F39" s="455"/>
      <c r="G39" s="455"/>
      <c r="H39" s="455"/>
      <c r="I39" s="455"/>
      <c r="J39" s="455"/>
      <c r="K39" s="455"/>
      <c r="L39" s="455">
        <f t="shared" si="1"/>
        <v>0</v>
      </c>
    </row>
    <row r="40" spans="1:13">
      <c r="B40" s="459"/>
      <c r="C40" s="460"/>
      <c r="D40" s="461"/>
      <c r="E40" s="462"/>
      <c r="F40" s="463"/>
      <c r="G40" s="463"/>
      <c r="H40" s="463"/>
      <c r="I40" s="463"/>
      <c r="J40" s="463"/>
      <c r="K40" s="463"/>
      <c r="L40" s="463"/>
    </row>
    <row r="41" spans="1:13" s="357" customFormat="1" ht="16.5" customHeight="1">
      <c r="A41" s="280"/>
      <c r="B41" s="386"/>
      <c r="C41" s="1237" t="s">
        <v>223</v>
      </c>
      <c r="D41" s="1238"/>
      <c r="E41" s="464">
        <f>+E11+E14+E23+E27+E30+E35+E37+E38+E39</f>
        <v>1</v>
      </c>
      <c r="F41" s="464">
        <f t="shared" ref="F41:L41" si="2">+F11+F14+F23+F27+F30+F35+F37+F38+F39</f>
        <v>5</v>
      </c>
      <c r="G41" s="464">
        <f t="shared" si="2"/>
        <v>6</v>
      </c>
      <c r="H41" s="464">
        <f t="shared" si="2"/>
        <v>6</v>
      </c>
      <c r="I41" s="464">
        <f t="shared" si="2"/>
        <v>5</v>
      </c>
      <c r="J41" s="464">
        <f t="shared" si="2"/>
        <v>4</v>
      </c>
      <c r="K41" s="464">
        <f t="shared" si="2"/>
        <v>4</v>
      </c>
      <c r="L41" s="464">
        <f t="shared" si="2"/>
        <v>1</v>
      </c>
      <c r="M41" s="280"/>
    </row>
    <row r="42" spans="1:13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1:13">
      <c r="B43" s="16" t="s">
        <v>76</v>
      </c>
      <c r="F43" s="22"/>
      <c r="G43" s="22"/>
      <c r="H43" s="22"/>
      <c r="I43" s="22"/>
      <c r="J43" s="22"/>
      <c r="K43" s="22"/>
      <c r="L43" s="22"/>
    </row>
    <row r="46" spans="1:13">
      <c r="D46" s="255"/>
    </row>
    <row r="47" spans="1:13">
      <c r="D47" s="258" t="s">
        <v>77</v>
      </c>
      <c r="G47" s="1094" t="s">
        <v>80</v>
      </c>
      <c r="H47" s="1094"/>
      <c r="I47" s="1094"/>
      <c r="J47" s="1094"/>
      <c r="K47" s="1094"/>
      <c r="L47" s="1094"/>
    </row>
    <row r="48" spans="1:13">
      <c r="D48" s="258" t="s">
        <v>78</v>
      </c>
      <c r="G48" s="1170" t="s">
        <v>79</v>
      </c>
      <c r="H48" s="1170"/>
      <c r="I48" s="1170"/>
      <c r="J48" s="1170"/>
      <c r="K48" s="1170"/>
      <c r="L48" s="1170"/>
    </row>
  </sheetData>
  <mergeCells count="20"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  <mergeCell ref="L7:L8"/>
    <mergeCell ref="E5:F5"/>
    <mergeCell ref="B39:D39"/>
    <mergeCell ref="C41:D41"/>
    <mergeCell ref="G47:L47"/>
    <mergeCell ref="G48:L48"/>
    <mergeCell ref="C30:D30"/>
    <mergeCell ref="C35:D35"/>
    <mergeCell ref="B37:D37"/>
    <mergeCell ref="B38:D38"/>
  </mergeCells>
  <pageMargins left="0.25" right="0.7" top="0.44" bottom="0.75" header="0.3" footer="0.3"/>
  <pageSetup scale="70" fitToHeight="0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-0.249977111117893"/>
    <pageSetUpPr fitToPage="1"/>
  </sheetPr>
  <dimension ref="A1:Q48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2.140625" style="22" customWidth="1"/>
    <col min="2" max="3" width="3.7109375" style="248" customWidth="1"/>
    <col min="4" max="4" width="29.42578125" style="248" customWidth="1"/>
    <col min="5" max="5" width="12.7109375" style="248" customWidth="1"/>
    <col min="6" max="6" width="14.42578125" style="248" customWidth="1"/>
    <col min="7" max="7" width="12.42578125" style="248" customWidth="1"/>
    <col min="8" max="13" width="12.7109375" style="248" customWidth="1"/>
    <col min="14" max="14" width="11.42578125" style="248" customWidth="1"/>
    <col min="15" max="15" width="12.85546875" style="248" customWidth="1"/>
    <col min="16" max="16" width="14.5703125" style="22" customWidth="1"/>
    <col min="17" max="17" width="14" style="248" customWidth="1"/>
    <col min="18" max="16384" width="11.42578125" style="248"/>
  </cols>
  <sheetData>
    <row r="1" spans="2:17" ht="6" customHeight="1"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1136"/>
      <c r="O1" s="1136"/>
    </row>
    <row r="2" spans="2:17" ht="13.5" customHeight="1">
      <c r="B2" s="1136" t="s">
        <v>475</v>
      </c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</row>
    <row r="3" spans="2:17" ht="20.25" customHeight="1">
      <c r="B3" s="1136" t="s">
        <v>527</v>
      </c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</row>
    <row r="4" spans="2:17" s="22" customFormat="1" ht="8.25" customHeight="1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2:17" s="22" customFormat="1" ht="24" customHeight="1">
      <c r="D5" s="27" t="s">
        <v>3</v>
      </c>
      <c r="E5" s="1087" t="s">
        <v>525</v>
      </c>
      <c r="F5" s="1087"/>
      <c r="G5" s="262"/>
      <c r="H5" s="263"/>
      <c r="I5" s="263"/>
      <c r="J5" s="263"/>
      <c r="K5" s="263"/>
      <c r="L5" s="69"/>
      <c r="M5" s="69"/>
      <c r="N5" s="73"/>
      <c r="O5" s="219"/>
    </row>
    <row r="6" spans="2:17" s="22" customFormat="1" ht="8.25" customHeigh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2:17" ht="15" customHeight="1">
      <c r="B7" s="1185" t="s">
        <v>476</v>
      </c>
      <c r="C7" s="1241"/>
      <c r="D7" s="1186"/>
      <c r="E7" s="1244" t="s">
        <v>477</v>
      </c>
      <c r="F7" s="465"/>
      <c r="G7" s="1244" t="s">
        <v>474</v>
      </c>
      <c r="H7" s="1247" t="s">
        <v>217</v>
      </c>
      <c r="I7" s="1248"/>
      <c r="J7" s="1248"/>
      <c r="K7" s="1248"/>
      <c r="L7" s="1248"/>
      <c r="M7" s="1248"/>
      <c r="N7" s="1249"/>
      <c r="O7" s="1184" t="s">
        <v>218</v>
      </c>
      <c r="P7" s="1250" t="s">
        <v>513</v>
      </c>
      <c r="Q7" s="1167"/>
    </row>
    <row r="8" spans="2:17" ht="51">
      <c r="B8" s="1187"/>
      <c r="C8" s="1242"/>
      <c r="D8" s="1188"/>
      <c r="E8" s="1245"/>
      <c r="F8" s="466" t="s">
        <v>478</v>
      </c>
      <c r="G8" s="1245"/>
      <c r="H8" s="359" t="s">
        <v>219</v>
      </c>
      <c r="I8" s="359" t="s">
        <v>220</v>
      </c>
      <c r="J8" s="359" t="s">
        <v>198</v>
      </c>
      <c r="K8" s="359" t="s">
        <v>418</v>
      </c>
      <c r="L8" s="359" t="s">
        <v>199</v>
      </c>
      <c r="M8" s="359" t="s">
        <v>419</v>
      </c>
      <c r="N8" s="359" t="s">
        <v>221</v>
      </c>
      <c r="O8" s="1184"/>
      <c r="P8" s="467" t="s">
        <v>514</v>
      </c>
      <c r="Q8" s="467" t="s">
        <v>515</v>
      </c>
    </row>
    <row r="9" spans="2:17" ht="15.75" customHeight="1">
      <c r="B9" s="1189"/>
      <c r="C9" s="1243"/>
      <c r="D9" s="1190"/>
      <c r="E9" s="1246"/>
      <c r="F9" s="468"/>
      <c r="G9" s="1246"/>
      <c r="H9" s="359">
        <v>1</v>
      </c>
      <c r="I9" s="359">
        <v>2</v>
      </c>
      <c r="J9" s="359" t="s">
        <v>222</v>
      </c>
      <c r="K9" s="359">
        <v>4</v>
      </c>
      <c r="L9" s="359">
        <v>5</v>
      </c>
      <c r="M9" s="359">
        <v>6</v>
      </c>
      <c r="N9" s="359">
        <v>7</v>
      </c>
      <c r="O9" s="359" t="s">
        <v>480</v>
      </c>
      <c r="P9" s="283" t="s">
        <v>516</v>
      </c>
      <c r="Q9" s="283" t="s">
        <v>517</v>
      </c>
    </row>
    <row r="10" spans="2:17" ht="15" customHeight="1">
      <c r="B10" s="1235"/>
      <c r="C10" s="1221"/>
      <c r="D10" s="1236"/>
      <c r="E10" s="454"/>
      <c r="F10" s="454"/>
      <c r="G10" s="455"/>
      <c r="H10" s="455"/>
      <c r="I10" s="455"/>
      <c r="J10" s="455"/>
      <c r="K10" s="455"/>
      <c r="L10" s="455"/>
      <c r="M10" s="455"/>
      <c r="N10" s="455"/>
      <c r="O10" s="455"/>
      <c r="P10" s="296"/>
      <c r="Q10" s="469"/>
    </row>
    <row r="11" spans="2:17">
      <c r="B11" s="360"/>
      <c r="C11" s="1239"/>
      <c r="D11" s="1240"/>
      <c r="E11" s="457"/>
      <c r="F11" s="457"/>
      <c r="G11" s="457">
        <f>+G12+G13</f>
        <v>101</v>
      </c>
      <c r="H11" s="470">
        <f>+H12</f>
        <v>10</v>
      </c>
      <c r="I11" s="470">
        <f t="shared" ref="I11:O11" si="0">+I12</f>
        <v>5</v>
      </c>
      <c r="J11" s="470">
        <f t="shared" si="0"/>
        <v>15</v>
      </c>
      <c r="K11" s="470">
        <f t="shared" si="0"/>
        <v>6</v>
      </c>
      <c r="L11" s="470">
        <f t="shared" si="0"/>
        <v>5</v>
      </c>
      <c r="M11" s="470">
        <f t="shared" si="0"/>
        <v>4</v>
      </c>
      <c r="N11" s="470">
        <f t="shared" si="0"/>
        <v>4</v>
      </c>
      <c r="O11" s="470">
        <f t="shared" si="0"/>
        <v>10</v>
      </c>
      <c r="P11" s="471">
        <f>L11/H11</f>
        <v>0.5</v>
      </c>
      <c r="Q11" s="472">
        <f>L11/J11</f>
        <v>0.33333333333333331</v>
      </c>
    </row>
    <row r="12" spans="2:17">
      <c r="B12" s="360"/>
      <c r="C12" s="444"/>
      <c r="D12" s="361" t="s">
        <v>511</v>
      </c>
      <c r="E12" s="454"/>
      <c r="F12" s="454"/>
      <c r="G12" s="455"/>
      <c r="H12" s="364">
        <v>10</v>
      </c>
      <c r="I12" s="364">
        <v>5</v>
      </c>
      <c r="J12" s="364">
        <f>+H12+I12</f>
        <v>15</v>
      </c>
      <c r="K12" s="364">
        <v>6</v>
      </c>
      <c r="L12" s="364">
        <v>5</v>
      </c>
      <c r="M12" s="364">
        <v>4</v>
      </c>
      <c r="N12" s="364">
        <v>4</v>
      </c>
      <c r="O12" s="364">
        <f>+J12-L12</f>
        <v>10</v>
      </c>
      <c r="P12" s="471">
        <f t="shared" ref="P12:P39" si="1">L12/H12</f>
        <v>0.5</v>
      </c>
      <c r="Q12" s="472">
        <f t="shared" ref="Q12:Q39" si="2">L12/J12</f>
        <v>0.33333333333333331</v>
      </c>
    </row>
    <row r="13" spans="2:17">
      <c r="B13" s="360"/>
      <c r="C13" s="444"/>
      <c r="D13" s="361"/>
      <c r="E13" s="454" t="s">
        <v>510</v>
      </c>
      <c r="F13" s="454" t="s">
        <v>509</v>
      </c>
      <c r="G13" s="473" t="s">
        <v>512</v>
      </c>
      <c r="H13" s="455"/>
      <c r="I13" s="455"/>
      <c r="J13" s="455"/>
      <c r="K13" s="455"/>
      <c r="L13" s="455"/>
      <c r="M13" s="455"/>
      <c r="N13" s="455"/>
      <c r="O13" s="455">
        <f t="shared" ref="O13:O39" si="3">+H13-L13</f>
        <v>0</v>
      </c>
      <c r="P13" s="471" t="e">
        <f>L13/H13</f>
        <v>#DIV/0!</v>
      </c>
      <c r="Q13" s="472" t="e">
        <f t="shared" si="2"/>
        <v>#DIV/0!</v>
      </c>
    </row>
    <row r="14" spans="2:17">
      <c r="B14" s="360"/>
      <c r="C14" s="1239"/>
      <c r="D14" s="1240"/>
      <c r="E14" s="457">
        <f>SUM(E15:E22)</f>
        <v>0</v>
      </c>
      <c r="F14" s="457"/>
      <c r="G14" s="457">
        <f>SUM(G15:G22)</f>
        <v>0</v>
      </c>
      <c r="H14" s="458"/>
      <c r="I14" s="457"/>
      <c r="J14" s="457"/>
      <c r="K14" s="457"/>
      <c r="L14" s="457">
        <f>SUM(L15:L22)</f>
        <v>0</v>
      </c>
      <c r="M14" s="457"/>
      <c r="N14" s="457">
        <f>SUM(N15:N22)</f>
        <v>0</v>
      </c>
      <c r="O14" s="458">
        <f t="shared" si="3"/>
        <v>0</v>
      </c>
      <c r="P14" s="471" t="e">
        <f t="shared" si="1"/>
        <v>#DIV/0!</v>
      </c>
      <c r="Q14" s="472" t="e">
        <f t="shared" si="2"/>
        <v>#DIV/0!</v>
      </c>
    </row>
    <row r="15" spans="2:17">
      <c r="B15" s="360"/>
      <c r="C15" s="444"/>
      <c r="D15" s="361"/>
      <c r="E15" s="454"/>
      <c r="F15" s="454"/>
      <c r="G15" s="455"/>
      <c r="H15" s="455"/>
      <c r="I15" s="455"/>
      <c r="J15" s="455"/>
      <c r="K15" s="455"/>
      <c r="L15" s="455"/>
      <c r="M15" s="455"/>
      <c r="N15" s="455"/>
      <c r="O15" s="455">
        <f t="shared" si="3"/>
        <v>0</v>
      </c>
      <c r="P15" s="471" t="e">
        <f t="shared" si="1"/>
        <v>#DIV/0!</v>
      </c>
      <c r="Q15" s="472" t="e">
        <f t="shared" si="2"/>
        <v>#DIV/0!</v>
      </c>
    </row>
    <row r="16" spans="2:17">
      <c r="B16" s="360"/>
      <c r="C16" s="444"/>
      <c r="D16" s="361"/>
      <c r="E16" s="454"/>
      <c r="F16" s="454"/>
      <c r="G16" s="455"/>
      <c r="H16" s="455"/>
      <c r="I16" s="455"/>
      <c r="J16" s="455"/>
      <c r="K16" s="455"/>
      <c r="L16" s="455"/>
      <c r="M16" s="455"/>
      <c r="N16" s="455"/>
      <c r="O16" s="455">
        <f t="shared" si="3"/>
        <v>0</v>
      </c>
      <c r="P16" s="471" t="e">
        <f t="shared" si="1"/>
        <v>#DIV/0!</v>
      </c>
      <c r="Q16" s="472" t="e">
        <f t="shared" si="2"/>
        <v>#DIV/0!</v>
      </c>
    </row>
    <row r="17" spans="2:17">
      <c r="B17" s="360"/>
      <c r="C17" s="444"/>
      <c r="D17" s="361"/>
      <c r="E17" s="454"/>
      <c r="F17" s="454"/>
      <c r="G17" s="455"/>
      <c r="H17" s="455"/>
      <c r="I17" s="455"/>
      <c r="J17" s="455"/>
      <c r="K17" s="455"/>
      <c r="L17" s="455"/>
      <c r="M17" s="455"/>
      <c r="N17" s="455"/>
      <c r="O17" s="455">
        <f t="shared" si="3"/>
        <v>0</v>
      </c>
      <c r="P17" s="471" t="e">
        <f t="shared" si="1"/>
        <v>#DIV/0!</v>
      </c>
      <c r="Q17" s="472" t="e">
        <f t="shared" si="2"/>
        <v>#DIV/0!</v>
      </c>
    </row>
    <row r="18" spans="2:17">
      <c r="B18" s="360"/>
      <c r="C18" s="444"/>
      <c r="D18" s="361"/>
      <c r="E18" s="454"/>
      <c r="F18" s="454"/>
      <c r="G18" s="455"/>
      <c r="H18" s="455"/>
      <c r="I18" s="455"/>
      <c r="J18" s="455"/>
      <c r="K18" s="455"/>
      <c r="L18" s="455"/>
      <c r="M18" s="455"/>
      <c r="N18" s="455"/>
      <c r="O18" s="455">
        <f t="shared" si="3"/>
        <v>0</v>
      </c>
      <c r="P18" s="471" t="e">
        <f t="shared" si="1"/>
        <v>#DIV/0!</v>
      </c>
      <c r="Q18" s="472" t="e">
        <f t="shared" si="2"/>
        <v>#DIV/0!</v>
      </c>
    </row>
    <row r="19" spans="2:17">
      <c r="B19" s="360"/>
      <c r="C19" s="444"/>
      <c r="D19" s="361"/>
      <c r="E19" s="454"/>
      <c r="F19" s="454"/>
      <c r="G19" s="455"/>
      <c r="H19" s="455"/>
      <c r="I19" s="455"/>
      <c r="J19" s="455"/>
      <c r="K19" s="455"/>
      <c r="L19" s="455"/>
      <c r="M19" s="455"/>
      <c r="N19" s="455"/>
      <c r="O19" s="455">
        <f t="shared" si="3"/>
        <v>0</v>
      </c>
      <c r="P19" s="471" t="e">
        <f t="shared" si="1"/>
        <v>#DIV/0!</v>
      </c>
      <c r="Q19" s="472" t="e">
        <f t="shared" si="2"/>
        <v>#DIV/0!</v>
      </c>
    </row>
    <row r="20" spans="2:17">
      <c r="B20" s="360"/>
      <c r="C20" s="444"/>
      <c r="D20" s="361"/>
      <c r="E20" s="454"/>
      <c r="F20" s="454"/>
      <c r="G20" s="455"/>
      <c r="H20" s="455"/>
      <c r="I20" s="455"/>
      <c r="J20" s="455"/>
      <c r="K20" s="455"/>
      <c r="L20" s="455"/>
      <c r="M20" s="455"/>
      <c r="N20" s="455"/>
      <c r="O20" s="455">
        <f t="shared" si="3"/>
        <v>0</v>
      </c>
      <c r="P20" s="471" t="e">
        <f t="shared" si="1"/>
        <v>#DIV/0!</v>
      </c>
      <c r="Q20" s="472" t="e">
        <f t="shared" si="2"/>
        <v>#DIV/0!</v>
      </c>
    </row>
    <row r="21" spans="2:17">
      <c r="B21" s="360"/>
      <c r="C21" s="444"/>
      <c r="D21" s="361"/>
      <c r="E21" s="454"/>
      <c r="F21" s="454"/>
      <c r="G21" s="455"/>
      <c r="H21" s="455"/>
      <c r="I21" s="455"/>
      <c r="J21" s="455"/>
      <c r="K21" s="455"/>
      <c r="L21" s="455"/>
      <c r="M21" s="455"/>
      <c r="N21" s="455"/>
      <c r="O21" s="455">
        <f t="shared" si="3"/>
        <v>0</v>
      </c>
      <c r="P21" s="471" t="e">
        <f t="shared" si="1"/>
        <v>#DIV/0!</v>
      </c>
      <c r="Q21" s="472" t="e">
        <f t="shared" si="2"/>
        <v>#DIV/0!</v>
      </c>
    </row>
    <row r="22" spans="2:17">
      <c r="B22" s="360"/>
      <c r="C22" s="444"/>
      <c r="D22" s="361"/>
      <c r="E22" s="454"/>
      <c r="F22" s="454"/>
      <c r="G22" s="455"/>
      <c r="H22" s="455"/>
      <c r="I22" s="455"/>
      <c r="J22" s="455"/>
      <c r="K22" s="455"/>
      <c r="L22" s="455"/>
      <c r="M22" s="455"/>
      <c r="N22" s="455"/>
      <c r="O22" s="455">
        <f t="shared" si="3"/>
        <v>0</v>
      </c>
      <c r="P22" s="471" t="e">
        <f t="shared" si="1"/>
        <v>#DIV/0!</v>
      </c>
      <c r="Q22" s="472" t="e">
        <f t="shared" si="2"/>
        <v>#DIV/0!</v>
      </c>
    </row>
    <row r="23" spans="2:17">
      <c r="B23" s="360"/>
      <c r="C23" s="1239"/>
      <c r="D23" s="1240"/>
      <c r="E23" s="457">
        <f>SUM(E24:E26)</f>
        <v>0</v>
      </c>
      <c r="F23" s="457"/>
      <c r="G23" s="457">
        <f>SUM(G24:G26)</f>
        <v>0</v>
      </c>
      <c r="H23" s="458"/>
      <c r="I23" s="457"/>
      <c r="J23" s="457"/>
      <c r="K23" s="457"/>
      <c r="L23" s="457">
        <f>SUM(L24:L26)</f>
        <v>0</v>
      </c>
      <c r="M23" s="457"/>
      <c r="N23" s="457">
        <f>SUM(N24:N26)</f>
        <v>0</v>
      </c>
      <c r="O23" s="458">
        <f t="shared" si="3"/>
        <v>0</v>
      </c>
      <c r="P23" s="471" t="e">
        <f t="shared" si="1"/>
        <v>#DIV/0!</v>
      </c>
      <c r="Q23" s="472" t="e">
        <f t="shared" si="2"/>
        <v>#DIV/0!</v>
      </c>
    </row>
    <row r="24" spans="2:17">
      <c r="B24" s="360"/>
      <c r="C24" s="444"/>
      <c r="D24" s="361"/>
      <c r="E24" s="454"/>
      <c r="F24" s="454"/>
      <c r="G24" s="455"/>
      <c r="H24" s="455"/>
      <c r="I24" s="455"/>
      <c r="J24" s="455"/>
      <c r="K24" s="455"/>
      <c r="L24" s="455"/>
      <c r="M24" s="455"/>
      <c r="N24" s="455"/>
      <c r="O24" s="455">
        <f t="shared" si="3"/>
        <v>0</v>
      </c>
      <c r="P24" s="471" t="e">
        <f t="shared" si="1"/>
        <v>#DIV/0!</v>
      </c>
      <c r="Q24" s="472" t="e">
        <f t="shared" si="2"/>
        <v>#DIV/0!</v>
      </c>
    </row>
    <row r="25" spans="2:17">
      <c r="B25" s="360"/>
      <c r="C25" s="444"/>
      <c r="D25" s="361"/>
      <c r="E25" s="454"/>
      <c r="F25" s="454"/>
      <c r="G25" s="455"/>
      <c r="H25" s="455"/>
      <c r="I25" s="455"/>
      <c r="J25" s="455"/>
      <c r="K25" s="455"/>
      <c r="L25" s="455"/>
      <c r="M25" s="455"/>
      <c r="N25" s="455"/>
      <c r="O25" s="455">
        <f t="shared" si="3"/>
        <v>0</v>
      </c>
      <c r="P25" s="471" t="e">
        <f t="shared" si="1"/>
        <v>#DIV/0!</v>
      </c>
      <c r="Q25" s="472" t="e">
        <f t="shared" si="2"/>
        <v>#DIV/0!</v>
      </c>
    </row>
    <row r="26" spans="2:17">
      <c r="B26" s="360"/>
      <c r="C26" s="444"/>
      <c r="D26" s="361"/>
      <c r="E26" s="454"/>
      <c r="F26" s="454"/>
      <c r="G26" s="455"/>
      <c r="H26" s="455"/>
      <c r="I26" s="455"/>
      <c r="J26" s="455"/>
      <c r="K26" s="455"/>
      <c r="L26" s="455"/>
      <c r="M26" s="455"/>
      <c r="N26" s="455"/>
      <c r="O26" s="455">
        <f t="shared" si="3"/>
        <v>0</v>
      </c>
      <c r="P26" s="471" t="e">
        <f t="shared" si="1"/>
        <v>#DIV/0!</v>
      </c>
      <c r="Q26" s="472" t="e">
        <f t="shared" si="2"/>
        <v>#DIV/0!</v>
      </c>
    </row>
    <row r="27" spans="2:17">
      <c r="B27" s="360"/>
      <c r="C27" s="1239"/>
      <c r="D27" s="1240"/>
      <c r="E27" s="457">
        <f>SUM(E28:E29)</f>
        <v>0</v>
      </c>
      <c r="F27" s="457"/>
      <c r="G27" s="457">
        <f>SUM(G28:G29)</f>
        <v>0</v>
      </c>
      <c r="H27" s="458"/>
      <c r="I27" s="457"/>
      <c r="J27" s="457"/>
      <c r="K27" s="457"/>
      <c r="L27" s="457">
        <f>SUM(L28:L29)</f>
        <v>0</v>
      </c>
      <c r="M27" s="457"/>
      <c r="N27" s="457">
        <f>SUM(N28:N29)</f>
        <v>0</v>
      </c>
      <c r="O27" s="458">
        <f t="shared" si="3"/>
        <v>0</v>
      </c>
      <c r="P27" s="471" t="e">
        <f t="shared" si="1"/>
        <v>#DIV/0!</v>
      </c>
      <c r="Q27" s="472" t="e">
        <f t="shared" si="2"/>
        <v>#DIV/0!</v>
      </c>
    </row>
    <row r="28" spans="2:17">
      <c r="B28" s="360"/>
      <c r="C28" s="444"/>
      <c r="D28" s="361"/>
      <c r="E28" s="454"/>
      <c r="F28" s="454"/>
      <c r="G28" s="455"/>
      <c r="H28" s="455"/>
      <c r="I28" s="455"/>
      <c r="J28" s="455"/>
      <c r="K28" s="455"/>
      <c r="L28" s="455"/>
      <c r="M28" s="455"/>
      <c r="N28" s="455"/>
      <c r="O28" s="455">
        <f t="shared" si="3"/>
        <v>0</v>
      </c>
      <c r="P28" s="471" t="e">
        <f t="shared" si="1"/>
        <v>#DIV/0!</v>
      </c>
      <c r="Q28" s="472" t="e">
        <f t="shared" si="2"/>
        <v>#DIV/0!</v>
      </c>
    </row>
    <row r="29" spans="2:17">
      <c r="B29" s="360"/>
      <c r="C29" s="444"/>
      <c r="D29" s="361"/>
      <c r="E29" s="454"/>
      <c r="F29" s="454"/>
      <c r="G29" s="455"/>
      <c r="H29" s="455"/>
      <c r="I29" s="455"/>
      <c r="J29" s="455"/>
      <c r="K29" s="455"/>
      <c r="L29" s="455"/>
      <c r="M29" s="455"/>
      <c r="N29" s="455"/>
      <c r="O29" s="455">
        <f t="shared" si="3"/>
        <v>0</v>
      </c>
      <c r="P29" s="471" t="e">
        <f t="shared" si="1"/>
        <v>#DIV/0!</v>
      </c>
      <c r="Q29" s="472" t="e">
        <f t="shared" si="2"/>
        <v>#DIV/0!</v>
      </c>
    </row>
    <row r="30" spans="2:17">
      <c r="B30" s="360"/>
      <c r="C30" s="1239"/>
      <c r="D30" s="1240"/>
      <c r="E30" s="457">
        <f>SUM(E31:E34)</f>
        <v>0</v>
      </c>
      <c r="F30" s="457"/>
      <c r="G30" s="457">
        <f>SUM(G31:G34)</f>
        <v>0</v>
      </c>
      <c r="H30" s="458"/>
      <c r="I30" s="457"/>
      <c r="J30" s="457"/>
      <c r="K30" s="457"/>
      <c r="L30" s="457">
        <f>SUM(L31:L34)</f>
        <v>0</v>
      </c>
      <c r="M30" s="457"/>
      <c r="N30" s="457">
        <f>SUM(N31:N34)</f>
        <v>0</v>
      </c>
      <c r="O30" s="458">
        <f t="shared" si="3"/>
        <v>0</v>
      </c>
      <c r="P30" s="471" t="e">
        <f t="shared" si="1"/>
        <v>#DIV/0!</v>
      </c>
      <c r="Q30" s="472" t="e">
        <f t="shared" si="2"/>
        <v>#DIV/0!</v>
      </c>
    </row>
    <row r="31" spans="2:17">
      <c r="B31" s="360"/>
      <c r="C31" s="444"/>
      <c r="D31" s="361"/>
      <c r="E31" s="454"/>
      <c r="F31" s="454"/>
      <c r="G31" s="455"/>
      <c r="H31" s="455"/>
      <c r="I31" s="455"/>
      <c r="J31" s="455"/>
      <c r="K31" s="455"/>
      <c r="L31" s="455"/>
      <c r="M31" s="455"/>
      <c r="N31" s="455"/>
      <c r="O31" s="455">
        <f t="shared" si="3"/>
        <v>0</v>
      </c>
      <c r="P31" s="471" t="e">
        <f t="shared" si="1"/>
        <v>#DIV/0!</v>
      </c>
      <c r="Q31" s="472" t="e">
        <f t="shared" si="2"/>
        <v>#DIV/0!</v>
      </c>
    </row>
    <row r="32" spans="2:17">
      <c r="B32" s="360"/>
      <c r="C32" s="444"/>
      <c r="D32" s="361"/>
      <c r="E32" s="454"/>
      <c r="F32" s="454"/>
      <c r="G32" s="455"/>
      <c r="H32" s="455"/>
      <c r="I32" s="455"/>
      <c r="J32" s="455"/>
      <c r="K32" s="455"/>
      <c r="L32" s="455"/>
      <c r="M32" s="455"/>
      <c r="N32" s="455"/>
      <c r="O32" s="455">
        <f t="shared" si="3"/>
        <v>0</v>
      </c>
      <c r="P32" s="471" t="e">
        <f t="shared" si="1"/>
        <v>#DIV/0!</v>
      </c>
      <c r="Q32" s="472" t="e">
        <f t="shared" si="2"/>
        <v>#DIV/0!</v>
      </c>
    </row>
    <row r="33" spans="1:17">
      <c r="B33" s="360"/>
      <c r="C33" s="444"/>
      <c r="D33" s="361"/>
      <c r="E33" s="454"/>
      <c r="F33" s="454"/>
      <c r="G33" s="455"/>
      <c r="H33" s="455"/>
      <c r="I33" s="455"/>
      <c r="J33" s="455"/>
      <c r="K33" s="455"/>
      <c r="L33" s="455"/>
      <c r="M33" s="455"/>
      <c r="N33" s="455"/>
      <c r="O33" s="455">
        <f t="shared" si="3"/>
        <v>0</v>
      </c>
      <c r="P33" s="471" t="e">
        <f t="shared" si="1"/>
        <v>#DIV/0!</v>
      </c>
      <c r="Q33" s="472" t="e">
        <f t="shared" si="2"/>
        <v>#DIV/0!</v>
      </c>
    </row>
    <row r="34" spans="1:17">
      <c r="B34" s="360"/>
      <c r="C34" s="444"/>
      <c r="D34" s="361"/>
      <c r="E34" s="454"/>
      <c r="F34" s="454"/>
      <c r="G34" s="455"/>
      <c r="H34" s="455"/>
      <c r="I34" s="455"/>
      <c r="J34" s="455"/>
      <c r="K34" s="455"/>
      <c r="L34" s="455"/>
      <c r="M34" s="455"/>
      <c r="N34" s="455"/>
      <c r="O34" s="455">
        <f t="shared" si="3"/>
        <v>0</v>
      </c>
      <c r="P34" s="471" t="e">
        <f t="shared" si="1"/>
        <v>#DIV/0!</v>
      </c>
      <c r="Q34" s="472" t="e">
        <f t="shared" si="2"/>
        <v>#DIV/0!</v>
      </c>
    </row>
    <row r="35" spans="1:17">
      <c r="B35" s="360"/>
      <c r="C35" s="1239"/>
      <c r="D35" s="1240"/>
      <c r="E35" s="457">
        <f>SUM(E36)</f>
        <v>0</v>
      </c>
      <c r="F35" s="457"/>
      <c r="G35" s="457">
        <f>SUM(G36)</f>
        <v>0</v>
      </c>
      <c r="H35" s="458"/>
      <c r="I35" s="457"/>
      <c r="J35" s="457"/>
      <c r="K35" s="457"/>
      <c r="L35" s="457">
        <f>SUM(L36)</f>
        <v>0</v>
      </c>
      <c r="M35" s="457"/>
      <c r="N35" s="457">
        <f>SUM(N36)</f>
        <v>0</v>
      </c>
      <c r="O35" s="458">
        <f t="shared" si="3"/>
        <v>0</v>
      </c>
      <c r="P35" s="471" t="e">
        <f t="shared" si="1"/>
        <v>#DIV/0!</v>
      </c>
      <c r="Q35" s="472" t="e">
        <f t="shared" si="2"/>
        <v>#DIV/0!</v>
      </c>
    </row>
    <row r="36" spans="1:17">
      <c r="B36" s="360"/>
      <c r="C36" s="444"/>
      <c r="D36" s="361"/>
      <c r="E36" s="454"/>
      <c r="F36" s="454"/>
      <c r="G36" s="455"/>
      <c r="H36" s="455"/>
      <c r="I36" s="455"/>
      <c r="J36" s="455"/>
      <c r="K36" s="455"/>
      <c r="L36" s="455"/>
      <c r="M36" s="455"/>
      <c r="N36" s="455"/>
      <c r="O36" s="455">
        <f t="shared" si="3"/>
        <v>0</v>
      </c>
      <c r="P36" s="471" t="e">
        <f t="shared" si="1"/>
        <v>#DIV/0!</v>
      </c>
      <c r="Q36" s="472" t="e">
        <f t="shared" si="2"/>
        <v>#DIV/0!</v>
      </c>
    </row>
    <row r="37" spans="1:17" ht="15" customHeight="1">
      <c r="B37" s="1235"/>
      <c r="C37" s="1221"/>
      <c r="D37" s="1236"/>
      <c r="E37" s="454"/>
      <c r="F37" s="454"/>
      <c r="G37" s="455"/>
      <c r="H37" s="455"/>
      <c r="I37" s="455"/>
      <c r="J37" s="455"/>
      <c r="K37" s="455"/>
      <c r="L37" s="455"/>
      <c r="M37" s="455"/>
      <c r="N37" s="455"/>
      <c r="O37" s="455">
        <f t="shared" si="3"/>
        <v>0</v>
      </c>
      <c r="P37" s="471" t="e">
        <f t="shared" si="1"/>
        <v>#DIV/0!</v>
      </c>
      <c r="Q37" s="472" t="e">
        <f t="shared" si="2"/>
        <v>#DIV/0!</v>
      </c>
    </row>
    <row r="38" spans="1:17" ht="15" customHeight="1">
      <c r="B38" s="1235"/>
      <c r="C38" s="1221"/>
      <c r="D38" s="1236"/>
      <c r="E38" s="454"/>
      <c r="F38" s="454"/>
      <c r="G38" s="455"/>
      <c r="H38" s="455"/>
      <c r="I38" s="455"/>
      <c r="J38" s="455"/>
      <c r="K38" s="455"/>
      <c r="L38" s="455"/>
      <c r="M38" s="455"/>
      <c r="N38" s="455"/>
      <c r="O38" s="455">
        <f t="shared" si="3"/>
        <v>0</v>
      </c>
      <c r="P38" s="471" t="e">
        <f t="shared" si="1"/>
        <v>#DIV/0!</v>
      </c>
      <c r="Q38" s="472" t="e">
        <f t="shared" si="2"/>
        <v>#DIV/0!</v>
      </c>
    </row>
    <row r="39" spans="1:17" ht="15.75" customHeight="1">
      <c r="B39" s="1235"/>
      <c r="C39" s="1221"/>
      <c r="D39" s="1236"/>
      <c r="E39" s="454"/>
      <c r="F39" s="454"/>
      <c r="G39" s="455"/>
      <c r="H39" s="455"/>
      <c r="I39" s="455"/>
      <c r="J39" s="455"/>
      <c r="K39" s="455"/>
      <c r="L39" s="455"/>
      <c r="M39" s="455"/>
      <c r="N39" s="455"/>
      <c r="O39" s="455">
        <f t="shared" si="3"/>
        <v>0</v>
      </c>
      <c r="P39" s="471" t="e">
        <f t="shared" si="1"/>
        <v>#DIV/0!</v>
      </c>
      <c r="Q39" s="472" t="e">
        <f t="shared" si="2"/>
        <v>#DIV/0!</v>
      </c>
    </row>
    <row r="40" spans="1:17">
      <c r="B40" s="459"/>
      <c r="C40" s="460"/>
      <c r="D40" s="461"/>
      <c r="E40" s="462"/>
      <c r="F40" s="462"/>
      <c r="G40" s="463"/>
      <c r="H40" s="463"/>
      <c r="I40" s="463"/>
      <c r="J40" s="463"/>
      <c r="K40" s="463"/>
      <c r="L40" s="463"/>
      <c r="M40" s="463"/>
      <c r="N40" s="463"/>
      <c r="O40" s="463"/>
      <c r="P40" s="471"/>
      <c r="Q40" s="472"/>
    </row>
    <row r="41" spans="1:17" s="357" customFormat="1">
      <c r="A41" s="280"/>
      <c r="B41" s="386"/>
      <c r="C41" s="1237" t="s">
        <v>223</v>
      </c>
      <c r="D41" s="1238"/>
      <c r="E41" s="464">
        <v>0</v>
      </c>
      <c r="F41" s="464">
        <v>0</v>
      </c>
      <c r="G41" s="464">
        <v>0</v>
      </c>
      <c r="H41" s="464">
        <v>0</v>
      </c>
      <c r="I41" s="464">
        <v>0</v>
      </c>
      <c r="J41" s="464">
        <v>0</v>
      </c>
      <c r="K41" s="464">
        <v>0</v>
      </c>
      <c r="L41" s="464">
        <v>0</v>
      </c>
      <c r="M41" s="464">
        <v>0</v>
      </c>
      <c r="N41" s="464">
        <v>0</v>
      </c>
      <c r="O41" s="464">
        <v>0</v>
      </c>
      <c r="P41" s="1251"/>
      <c r="Q41" s="1252"/>
    </row>
    <row r="42" spans="1:17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7">
      <c r="B43" s="16" t="s">
        <v>76</v>
      </c>
      <c r="G43" s="22"/>
      <c r="H43" s="22"/>
      <c r="I43" s="22"/>
      <c r="J43" s="22"/>
      <c r="K43" s="22"/>
      <c r="L43" s="22"/>
      <c r="M43" s="22"/>
      <c r="N43" s="22"/>
      <c r="O43" s="22"/>
    </row>
    <row r="46" spans="1:17">
      <c r="D46" s="255"/>
    </row>
    <row r="47" spans="1:17">
      <c r="D47" s="258" t="s">
        <v>77</v>
      </c>
      <c r="H47" s="1094" t="s">
        <v>80</v>
      </c>
      <c r="I47" s="1094"/>
      <c r="J47" s="1094"/>
      <c r="K47" s="1094"/>
      <c r="L47" s="1094"/>
      <c r="M47" s="1094"/>
      <c r="N47" s="1094"/>
      <c r="O47" s="1094"/>
    </row>
    <row r="48" spans="1:17">
      <c r="D48" s="258" t="s">
        <v>78</v>
      </c>
      <c r="H48" s="1170" t="s">
        <v>79</v>
      </c>
      <c r="I48" s="1170"/>
      <c r="J48" s="1170"/>
      <c r="K48" s="1170"/>
      <c r="L48" s="1170"/>
      <c r="M48" s="1170"/>
      <c r="N48" s="1170"/>
      <c r="O48" s="1170"/>
    </row>
  </sheetData>
  <mergeCells count="24">
    <mergeCell ref="P7:Q7"/>
    <mergeCell ref="P41:Q41"/>
    <mergeCell ref="B1:O1"/>
    <mergeCell ref="B2:O2"/>
    <mergeCell ref="B3:O3"/>
    <mergeCell ref="B7:D9"/>
    <mergeCell ref="O7:O8"/>
    <mergeCell ref="E5:F5"/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  <mergeCell ref="B10:D10"/>
    <mergeCell ref="C11:D11"/>
    <mergeCell ref="C14:D14"/>
    <mergeCell ref="C23:D23"/>
    <mergeCell ref="C27:D27"/>
    <mergeCell ref="C30:D30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 xr:uid="{00000000-0002-0000-1500-000000000000}"/>
  </dataValidations>
  <pageMargins left="0.25" right="0.7" top="0.44" bottom="0.75" header="0.3" footer="0.3"/>
  <pageSetup scale="70" fitToHeight="0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-0.249977111117893"/>
    <pageSetUpPr fitToPage="1"/>
  </sheetPr>
  <dimension ref="A1:Y48"/>
  <sheetViews>
    <sheetView showGridLines="0" zoomScale="85" zoomScaleNormal="85" workbookViewId="0">
      <selection activeCell="B4" sqref="B4"/>
    </sheetView>
  </sheetViews>
  <sheetFormatPr baseColWidth="10" defaultRowHeight="12.75"/>
  <cols>
    <col min="1" max="1" width="2.140625" style="22" customWidth="1"/>
    <col min="2" max="2" width="5.85546875" style="248" customWidth="1"/>
    <col min="3" max="3" width="15.7109375" style="248" customWidth="1"/>
    <col min="4" max="8" width="5.42578125" style="248" customWidth="1"/>
    <col min="9" max="13" width="12.7109375" style="248" customWidth="1"/>
    <col min="14" max="14" width="11.42578125" style="248" customWidth="1"/>
    <col min="15" max="15" width="12.85546875" style="248" customWidth="1"/>
    <col min="16" max="16" width="10.85546875" style="22" customWidth="1"/>
    <col min="17" max="16384" width="11.42578125" style="248"/>
  </cols>
  <sheetData>
    <row r="1" spans="2:25" ht="6" customHeight="1">
      <c r="B1" s="1136" t="s">
        <v>508</v>
      </c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1136"/>
      <c r="O1" s="1136"/>
      <c r="P1" s="1136"/>
      <c r="Q1" s="1136"/>
      <c r="R1" s="1136"/>
      <c r="S1" s="1136"/>
      <c r="T1" s="1136"/>
      <c r="U1" s="1136"/>
      <c r="V1" s="1136"/>
      <c r="W1" s="1136"/>
      <c r="X1" s="1136"/>
      <c r="Y1" s="1136"/>
    </row>
    <row r="2" spans="2:25" ht="13.5" customHeight="1"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1136"/>
      <c r="X2" s="1136"/>
      <c r="Y2" s="1136"/>
    </row>
    <row r="3" spans="2:25" ht="20.25" customHeight="1">
      <c r="B3" s="1136" t="s">
        <v>531</v>
      </c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136"/>
      <c r="R3" s="1136"/>
      <c r="S3" s="1136"/>
      <c r="T3" s="1136"/>
      <c r="U3" s="1136"/>
      <c r="V3" s="1136"/>
      <c r="W3" s="1136"/>
      <c r="X3" s="1136"/>
      <c r="Y3" s="1136"/>
    </row>
    <row r="4" spans="2:25" s="22" customFormat="1" ht="8.25" customHeight="1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2:25" s="22" customFormat="1" ht="24" customHeight="1">
      <c r="D5" s="27" t="s">
        <v>3</v>
      </c>
      <c r="E5" s="263" t="s">
        <v>525</v>
      </c>
      <c r="F5" s="263"/>
      <c r="G5" s="262"/>
      <c r="H5" s="263"/>
      <c r="I5" s="263"/>
      <c r="J5" s="263"/>
      <c r="K5" s="263"/>
      <c r="L5" s="69"/>
      <c r="M5" s="69"/>
      <c r="N5" s="73"/>
      <c r="O5" s="219"/>
    </row>
    <row r="6" spans="2:25" s="22" customFormat="1" ht="8.25" customHeigh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2:25" ht="15" customHeight="1">
      <c r="B7" s="1257" t="s">
        <v>481</v>
      </c>
      <c r="C7" s="1258"/>
      <c r="D7" s="1259" t="s">
        <v>482</v>
      </c>
      <c r="E7" s="1118"/>
      <c r="F7" s="1118"/>
      <c r="G7" s="1118"/>
      <c r="H7" s="1260"/>
      <c r="I7" s="1261" t="s">
        <v>483</v>
      </c>
      <c r="J7" s="1261"/>
      <c r="K7" s="1261"/>
      <c r="L7" s="1261"/>
      <c r="M7" s="1261"/>
      <c r="N7" s="1261"/>
      <c r="O7" s="1261"/>
      <c r="P7" s="1261" t="s">
        <v>484</v>
      </c>
      <c r="Q7" s="1261"/>
      <c r="R7" s="1261"/>
      <c r="S7" s="1261"/>
      <c r="T7" s="1261"/>
      <c r="U7" s="1261" t="s">
        <v>485</v>
      </c>
      <c r="V7" s="1261"/>
      <c r="W7" s="1261"/>
      <c r="X7" s="1261"/>
      <c r="Y7" s="1261"/>
    </row>
    <row r="8" spans="2:25">
      <c r="B8" s="1262" t="s">
        <v>486</v>
      </c>
      <c r="C8" s="1262" t="s">
        <v>487</v>
      </c>
      <c r="D8" s="1264" t="s">
        <v>488</v>
      </c>
      <c r="E8" s="1264" t="s">
        <v>489</v>
      </c>
      <c r="F8" s="1264" t="s">
        <v>490</v>
      </c>
      <c r="G8" s="1264" t="s">
        <v>491</v>
      </c>
      <c r="H8" s="1264" t="s">
        <v>474</v>
      </c>
      <c r="I8" s="1253" t="s">
        <v>492</v>
      </c>
      <c r="J8" s="1253" t="s">
        <v>493</v>
      </c>
      <c r="K8" s="1253" t="s">
        <v>494</v>
      </c>
      <c r="L8" s="1253" t="s">
        <v>495</v>
      </c>
      <c r="M8" s="1253" t="s">
        <v>496</v>
      </c>
      <c r="N8" s="1253" t="s">
        <v>497</v>
      </c>
      <c r="O8" s="1253" t="s">
        <v>498</v>
      </c>
      <c r="P8" s="1253" t="s">
        <v>499</v>
      </c>
      <c r="Q8" s="1253" t="s">
        <v>500</v>
      </c>
      <c r="R8" s="1253" t="s">
        <v>501</v>
      </c>
      <c r="S8" s="1255" t="s">
        <v>502</v>
      </c>
      <c r="T8" s="1256"/>
      <c r="U8" s="1253" t="s">
        <v>219</v>
      </c>
      <c r="V8" s="1253" t="s">
        <v>198</v>
      </c>
      <c r="W8" s="1253" t="s">
        <v>199</v>
      </c>
      <c r="X8" s="1255" t="s">
        <v>503</v>
      </c>
      <c r="Y8" s="1256"/>
    </row>
    <row r="9" spans="2:25" ht="15.75" customHeight="1">
      <c r="B9" s="1263"/>
      <c r="C9" s="1263"/>
      <c r="D9" s="1265"/>
      <c r="E9" s="1265"/>
      <c r="F9" s="1265"/>
      <c r="G9" s="1265"/>
      <c r="H9" s="1265"/>
      <c r="I9" s="1266"/>
      <c r="J9" s="1266"/>
      <c r="K9" s="1266"/>
      <c r="L9" s="1266"/>
      <c r="M9" s="1266"/>
      <c r="N9" s="1266"/>
      <c r="O9" s="1266"/>
      <c r="P9" s="1266"/>
      <c r="Q9" s="1266"/>
      <c r="R9" s="1266"/>
      <c r="S9" s="474" t="s">
        <v>504</v>
      </c>
      <c r="T9" s="474" t="s">
        <v>505</v>
      </c>
      <c r="U9" s="1254"/>
      <c r="V9" s="1254"/>
      <c r="W9" s="1254"/>
      <c r="X9" s="475" t="s">
        <v>506</v>
      </c>
      <c r="Y9" s="475" t="s">
        <v>507</v>
      </c>
    </row>
    <row r="10" spans="2:25" ht="15" customHeight="1">
      <c r="B10" s="476"/>
      <c r="C10" s="477"/>
      <c r="D10" s="478"/>
      <c r="E10" s="454"/>
      <c r="F10" s="454"/>
      <c r="G10" s="455"/>
      <c r="H10" s="479"/>
      <c r="I10" s="480"/>
      <c r="J10" s="481"/>
      <c r="K10" s="481"/>
      <c r="L10" s="481"/>
      <c r="M10" s="481"/>
      <c r="N10" s="481"/>
      <c r="O10" s="482"/>
      <c r="P10" s="483"/>
      <c r="Q10" s="251"/>
      <c r="R10" s="251"/>
      <c r="S10" s="251"/>
      <c r="T10" s="252"/>
      <c r="U10" s="251"/>
      <c r="V10" s="251"/>
      <c r="W10" s="251"/>
      <c r="X10" s="251"/>
      <c r="Y10" s="252"/>
    </row>
    <row r="11" spans="2:25">
      <c r="B11" s="484"/>
      <c r="C11" s="485"/>
      <c r="D11" s="486"/>
      <c r="E11" s="457"/>
      <c r="F11" s="457"/>
      <c r="G11" s="457"/>
      <c r="H11" s="487"/>
      <c r="I11" s="487"/>
      <c r="J11" s="488"/>
      <c r="K11" s="488"/>
      <c r="L11" s="488"/>
      <c r="M11" s="488"/>
      <c r="N11" s="488"/>
      <c r="O11" s="456"/>
      <c r="P11" s="29"/>
      <c r="Q11" s="253"/>
      <c r="R11" s="253"/>
      <c r="S11" s="253"/>
      <c r="T11" s="254"/>
      <c r="U11" s="253"/>
      <c r="V11" s="253"/>
      <c r="W11" s="253"/>
      <c r="X11" s="253"/>
      <c r="Y11" s="254"/>
    </row>
    <row r="12" spans="2:25">
      <c r="B12" s="484"/>
      <c r="C12" s="485"/>
      <c r="D12" s="486"/>
      <c r="E12" s="454"/>
      <c r="F12" s="454"/>
      <c r="G12" s="455"/>
      <c r="H12" s="489"/>
      <c r="I12" s="489"/>
      <c r="J12" s="490"/>
      <c r="K12" s="490"/>
      <c r="L12" s="490"/>
      <c r="M12" s="490"/>
      <c r="N12" s="490"/>
      <c r="O12" s="491"/>
      <c r="P12" s="29"/>
      <c r="Q12" s="253"/>
      <c r="R12" s="253"/>
      <c r="S12" s="253"/>
      <c r="T12" s="254"/>
      <c r="U12" s="253"/>
      <c r="V12" s="253"/>
      <c r="W12" s="253"/>
      <c r="X12" s="253"/>
      <c r="Y12" s="254"/>
    </row>
    <row r="13" spans="2:25">
      <c r="B13" s="484"/>
      <c r="C13" s="485"/>
      <c r="D13" s="486"/>
      <c r="E13" s="454"/>
      <c r="F13" s="454"/>
      <c r="G13" s="455"/>
      <c r="H13" s="479"/>
      <c r="I13" s="479"/>
      <c r="J13" s="429"/>
      <c r="K13" s="429"/>
      <c r="L13" s="429"/>
      <c r="M13" s="429"/>
      <c r="N13" s="429"/>
      <c r="O13" s="454"/>
      <c r="P13" s="29"/>
      <c r="Q13" s="253"/>
      <c r="R13" s="253"/>
      <c r="S13" s="253"/>
      <c r="T13" s="254"/>
      <c r="U13" s="253"/>
      <c r="V13" s="253"/>
      <c r="W13" s="253"/>
      <c r="X13" s="253"/>
      <c r="Y13" s="254"/>
    </row>
    <row r="14" spans="2:25">
      <c r="B14" s="484"/>
      <c r="C14" s="485"/>
      <c r="D14" s="486"/>
      <c r="E14" s="457"/>
      <c r="F14" s="457"/>
      <c r="G14" s="457"/>
      <c r="H14" s="492"/>
      <c r="I14" s="492"/>
      <c r="J14" s="493"/>
      <c r="K14" s="493"/>
      <c r="L14" s="493"/>
      <c r="M14" s="493"/>
      <c r="N14" s="493"/>
      <c r="O14" s="457"/>
      <c r="P14" s="29"/>
      <c r="Q14" s="253"/>
      <c r="R14" s="253"/>
      <c r="S14" s="253"/>
      <c r="T14" s="254"/>
      <c r="U14" s="253"/>
      <c r="V14" s="253"/>
      <c r="W14" s="253"/>
      <c r="X14" s="253"/>
      <c r="Y14" s="254"/>
    </row>
    <row r="15" spans="2:25">
      <c r="B15" s="484"/>
      <c r="C15" s="485"/>
      <c r="D15" s="486"/>
      <c r="E15" s="454"/>
      <c r="F15" s="454"/>
      <c r="G15" s="455"/>
      <c r="H15" s="479"/>
      <c r="I15" s="479"/>
      <c r="J15" s="429"/>
      <c r="K15" s="429"/>
      <c r="L15" s="429"/>
      <c r="M15" s="429"/>
      <c r="N15" s="429"/>
      <c r="O15" s="454"/>
      <c r="P15" s="29"/>
      <c r="Q15" s="253"/>
      <c r="R15" s="253"/>
      <c r="S15" s="253"/>
      <c r="T15" s="254"/>
      <c r="U15" s="253"/>
      <c r="V15" s="253"/>
      <c r="W15" s="253"/>
      <c r="X15" s="253"/>
      <c r="Y15" s="254"/>
    </row>
    <row r="16" spans="2:25">
      <c r="B16" s="484"/>
      <c r="C16" s="485"/>
      <c r="D16" s="486"/>
      <c r="E16" s="454"/>
      <c r="F16" s="454"/>
      <c r="G16" s="455"/>
      <c r="H16" s="479"/>
      <c r="I16" s="479"/>
      <c r="J16" s="429"/>
      <c r="K16" s="429"/>
      <c r="L16" s="429"/>
      <c r="M16" s="429"/>
      <c r="N16" s="429"/>
      <c r="O16" s="454"/>
      <c r="P16" s="29"/>
      <c r="Q16" s="253"/>
      <c r="R16" s="253"/>
      <c r="S16" s="253"/>
      <c r="T16" s="254"/>
      <c r="U16" s="253"/>
      <c r="V16" s="253"/>
      <c r="W16" s="253"/>
      <c r="X16" s="253"/>
      <c r="Y16" s="254"/>
    </row>
    <row r="17" spans="2:25">
      <c r="B17" s="484"/>
      <c r="C17" s="485"/>
      <c r="D17" s="486"/>
      <c r="E17" s="454"/>
      <c r="F17" s="454"/>
      <c r="G17" s="455"/>
      <c r="H17" s="479"/>
      <c r="I17" s="479"/>
      <c r="J17" s="429"/>
      <c r="K17" s="429"/>
      <c r="L17" s="429"/>
      <c r="M17" s="429"/>
      <c r="N17" s="429"/>
      <c r="O17" s="454"/>
      <c r="P17" s="29"/>
      <c r="Q17" s="253"/>
      <c r="R17" s="253"/>
      <c r="S17" s="253"/>
      <c r="T17" s="254"/>
      <c r="U17" s="253"/>
      <c r="V17" s="253"/>
      <c r="W17" s="253"/>
      <c r="X17" s="253"/>
      <c r="Y17" s="254"/>
    </row>
    <row r="18" spans="2:25">
      <c r="B18" s="484"/>
      <c r="C18" s="485"/>
      <c r="D18" s="486"/>
      <c r="E18" s="454"/>
      <c r="F18" s="454"/>
      <c r="G18" s="455"/>
      <c r="H18" s="479"/>
      <c r="I18" s="479"/>
      <c r="J18" s="429"/>
      <c r="K18" s="429"/>
      <c r="L18" s="429"/>
      <c r="M18" s="429"/>
      <c r="N18" s="429"/>
      <c r="O18" s="454"/>
      <c r="P18" s="29"/>
      <c r="Q18" s="253"/>
      <c r="R18" s="253"/>
      <c r="S18" s="253"/>
      <c r="T18" s="254"/>
      <c r="U18" s="253"/>
      <c r="V18" s="253"/>
      <c r="W18" s="253"/>
      <c r="X18" s="253"/>
      <c r="Y18" s="254"/>
    </row>
    <row r="19" spans="2:25">
      <c r="B19" s="484"/>
      <c r="C19" s="485"/>
      <c r="D19" s="486"/>
      <c r="E19" s="454"/>
      <c r="F19" s="454"/>
      <c r="G19" s="455"/>
      <c r="H19" s="479"/>
      <c r="I19" s="479"/>
      <c r="J19" s="429"/>
      <c r="K19" s="429"/>
      <c r="L19" s="429"/>
      <c r="M19" s="429"/>
      <c r="N19" s="429"/>
      <c r="O19" s="454"/>
      <c r="P19" s="29"/>
      <c r="Q19" s="253"/>
      <c r="R19" s="253"/>
      <c r="S19" s="253"/>
      <c r="T19" s="254"/>
      <c r="U19" s="253"/>
      <c r="V19" s="253"/>
      <c r="W19" s="253"/>
      <c r="X19" s="253"/>
      <c r="Y19" s="254"/>
    </row>
    <row r="20" spans="2:25">
      <c r="B20" s="484"/>
      <c r="C20" s="485"/>
      <c r="D20" s="486"/>
      <c r="E20" s="454"/>
      <c r="F20" s="454"/>
      <c r="G20" s="455"/>
      <c r="H20" s="479"/>
      <c r="I20" s="479"/>
      <c r="J20" s="429"/>
      <c r="K20" s="429"/>
      <c r="L20" s="429"/>
      <c r="M20" s="429"/>
      <c r="N20" s="429"/>
      <c r="O20" s="454"/>
      <c r="P20" s="29"/>
      <c r="Q20" s="253"/>
      <c r="R20" s="253"/>
      <c r="S20" s="253"/>
      <c r="T20" s="254"/>
      <c r="U20" s="253"/>
      <c r="V20" s="253"/>
      <c r="W20" s="253"/>
      <c r="X20" s="253"/>
      <c r="Y20" s="254"/>
    </row>
    <row r="21" spans="2:25">
      <c r="B21" s="484"/>
      <c r="C21" s="485"/>
      <c r="D21" s="486"/>
      <c r="E21" s="454"/>
      <c r="F21" s="454"/>
      <c r="G21" s="455"/>
      <c r="H21" s="479"/>
      <c r="I21" s="479"/>
      <c r="J21" s="429"/>
      <c r="K21" s="429"/>
      <c r="L21" s="429"/>
      <c r="M21" s="429"/>
      <c r="N21" s="429"/>
      <c r="O21" s="454"/>
      <c r="P21" s="29"/>
      <c r="Q21" s="253"/>
      <c r="R21" s="253"/>
      <c r="S21" s="253"/>
      <c r="T21" s="254"/>
      <c r="U21" s="253"/>
      <c r="V21" s="253"/>
      <c r="W21" s="253"/>
      <c r="X21" s="253"/>
      <c r="Y21" s="254"/>
    </row>
    <row r="22" spans="2:25">
      <c r="B22" s="484"/>
      <c r="C22" s="485"/>
      <c r="D22" s="486"/>
      <c r="E22" s="454"/>
      <c r="F22" s="454"/>
      <c r="G22" s="455"/>
      <c r="H22" s="479"/>
      <c r="I22" s="479"/>
      <c r="J22" s="429"/>
      <c r="K22" s="429"/>
      <c r="L22" s="429"/>
      <c r="M22" s="429"/>
      <c r="N22" s="429"/>
      <c r="O22" s="454"/>
      <c r="P22" s="29"/>
      <c r="Q22" s="253"/>
      <c r="R22" s="253"/>
      <c r="S22" s="253"/>
      <c r="T22" s="254"/>
      <c r="U22" s="253"/>
      <c r="V22" s="253"/>
      <c r="W22" s="253"/>
      <c r="X22" s="253"/>
      <c r="Y22" s="254"/>
    </row>
    <row r="23" spans="2:25">
      <c r="B23" s="484"/>
      <c r="C23" s="485"/>
      <c r="D23" s="486"/>
      <c r="E23" s="457"/>
      <c r="F23" s="457"/>
      <c r="G23" s="457"/>
      <c r="H23" s="492"/>
      <c r="I23" s="492"/>
      <c r="J23" s="493"/>
      <c r="K23" s="493"/>
      <c r="L23" s="493"/>
      <c r="M23" s="493"/>
      <c r="N23" s="493"/>
      <c r="O23" s="457"/>
      <c r="P23" s="29"/>
      <c r="Q23" s="253"/>
      <c r="R23" s="253"/>
      <c r="S23" s="253"/>
      <c r="T23" s="254"/>
      <c r="U23" s="253"/>
      <c r="V23" s="253"/>
      <c r="W23" s="253"/>
      <c r="X23" s="253"/>
      <c r="Y23" s="254"/>
    </row>
    <row r="24" spans="2:25">
      <c r="B24" s="484"/>
      <c r="C24" s="485"/>
      <c r="D24" s="486"/>
      <c r="E24" s="454"/>
      <c r="F24" s="454"/>
      <c r="G24" s="455"/>
      <c r="H24" s="479"/>
      <c r="I24" s="479"/>
      <c r="J24" s="429"/>
      <c r="K24" s="429"/>
      <c r="L24" s="429"/>
      <c r="M24" s="429"/>
      <c r="N24" s="429"/>
      <c r="O24" s="454"/>
      <c r="P24" s="29"/>
      <c r="Q24" s="253"/>
      <c r="R24" s="253"/>
      <c r="S24" s="253"/>
      <c r="T24" s="254"/>
      <c r="U24" s="253"/>
      <c r="V24" s="253"/>
      <c r="W24" s="253"/>
      <c r="X24" s="253"/>
      <c r="Y24" s="254"/>
    </row>
    <row r="25" spans="2:25">
      <c r="B25" s="484"/>
      <c r="C25" s="485"/>
      <c r="D25" s="486"/>
      <c r="E25" s="454"/>
      <c r="F25" s="454"/>
      <c r="G25" s="455"/>
      <c r="H25" s="479"/>
      <c r="I25" s="479"/>
      <c r="J25" s="429"/>
      <c r="K25" s="429"/>
      <c r="L25" s="429"/>
      <c r="M25" s="429"/>
      <c r="N25" s="429"/>
      <c r="O25" s="454"/>
      <c r="P25" s="29"/>
      <c r="Q25" s="253"/>
      <c r="R25" s="253"/>
      <c r="S25" s="253"/>
      <c r="T25" s="254"/>
      <c r="U25" s="253"/>
      <c r="V25" s="253"/>
      <c r="W25" s="253"/>
      <c r="X25" s="253"/>
      <c r="Y25" s="254"/>
    </row>
    <row r="26" spans="2:25">
      <c r="B26" s="484"/>
      <c r="C26" s="485"/>
      <c r="D26" s="486"/>
      <c r="E26" s="454"/>
      <c r="F26" s="454"/>
      <c r="G26" s="455"/>
      <c r="H26" s="479"/>
      <c r="I26" s="479"/>
      <c r="J26" s="429"/>
      <c r="K26" s="429"/>
      <c r="L26" s="429"/>
      <c r="M26" s="429"/>
      <c r="N26" s="429"/>
      <c r="O26" s="454"/>
      <c r="P26" s="29"/>
      <c r="Q26" s="253"/>
      <c r="R26" s="253"/>
      <c r="S26" s="253"/>
      <c r="T26" s="254"/>
      <c r="U26" s="253"/>
      <c r="V26" s="253"/>
      <c r="W26" s="253"/>
      <c r="X26" s="253"/>
      <c r="Y26" s="254"/>
    </row>
    <row r="27" spans="2:25">
      <c r="B27" s="484"/>
      <c r="C27" s="485"/>
      <c r="D27" s="486"/>
      <c r="E27" s="457"/>
      <c r="F27" s="457"/>
      <c r="G27" s="457"/>
      <c r="H27" s="492"/>
      <c r="I27" s="492"/>
      <c r="J27" s="493"/>
      <c r="K27" s="493"/>
      <c r="L27" s="493"/>
      <c r="M27" s="493"/>
      <c r="N27" s="493"/>
      <c r="O27" s="457"/>
      <c r="P27" s="29"/>
      <c r="Q27" s="253"/>
      <c r="R27" s="253"/>
      <c r="S27" s="253"/>
      <c r="T27" s="254"/>
      <c r="U27" s="253"/>
      <c r="V27" s="253"/>
      <c r="W27" s="253"/>
      <c r="X27" s="253"/>
      <c r="Y27" s="254"/>
    </row>
    <row r="28" spans="2:25">
      <c r="B28" s="484"/>
      <c r="C28" s="485"/>
      <c r="D28" s="486"/>
      <c r="E28" s="454"/>
      <c r="F28" s="454"/>
      <c r="G28" s="455"/>
      <c r="H28" s="479"/>
      <c r="I28" s="479"/>
      <c r="J28" s="429"/>
      <c r="K28" s="429"/>
      <c r="L28" s="429"/>
      <c r="M28" s="429"/>
      <c r="N28" s="429"/>
      <c r="O28" s="454"/>
      <c r="P28" s="29"/>
      <c r="Q28" s="253"/>
      <c r="R28" s="253"/>
      <c r="S28" s="253"/>
      <c r="T28" s="254"/>
      <c r="U28" s="253"/>
      <c r="V28" s="253"/>
      <c r="W28" s="253"/>
      <c r="X28" s="253"/>
      <c r="Y28" s="254"/>
    </row>
    <row r="29" spans="2:25">
      <c r="B29" s="484"/>
      <c r="C29" s="485"/>
      <c r="D29" s="486"/>
      <c r="E29" s="454"/>
      <c r="F29" s="454"/>
      <c r="G29" s="455"/>
      <c r="H29" s="479"/>
      <c r="I29" s="479"/>
      <c r="J29" s="429"/>
      <c r="K29" s="429"/>
      <c r="L29" s="429"/>
      <c r="M29" s="429"/>
      <c r="N29" s="429"/>
      <c r="O29" s="454"/>
      <c r="P29" s="29"/>
      <c r="Q29" s="253"/>
      <c r="R29" s="253"/>
      <c r="S29" s="253"/>
      <c r="T29" s="254"/>
      <c r="U29" s="253"/>
      <c r="V29" s="253"/>
      <c r="W29" s="253"/>
      <c r="X29" s="253"/>
      <c r="Y29" s="254"/>
    </row>
    <row r="30" spans="2:25">
      <c r="B30" s="484"/>
      <c r="C30" s="485"/>
      <c r="D30" s="486"/>
      <c r="E30" s="457"/>
      <c r="F30" s="457"/>
      <c r="G30" s="457"/>
      <c r="H30" s="492"/>
      <c r="I30" s="492"/>
      <c r="J30" s="493"/>
      <c r="K30" s="493"/>
      <c r="L30" s="493"/>
      <c r="M30" s="493"/>
      <c r="N30" s="493"/>
      <c r="O30" s="457"/>
      <c r="P30" s="29"/>
      <c r="Q30" s="253"/>
      <c r="R30" s="253"/>
      <c r="S30" s="253"/>
      <c r="T30" s="254"/>
      <c r="U30" s="253"/>
      <c r="V30" s="253"/>
      <c r="W30" s="253"/>
      <c r="X30" s="253"/>
      <c r="Y30" s="254"/>
    </row>
    <row r="31" spans="2:25">
      <c r="B31" s="484"/>
      <c r="C31" s="485"/>
      <c r="D31" s="486"/>
      <c r="E31" s="454"/>
      <c r="F31" s="454"/>
      <c r="G31" s="455"/>
      <c r="H31" s="479"/>
      <c r="I31" s="479"/>
      <c r="J31" s="429"/>
      <c r="K31" s="429"/>
      <c r="L31" s="429"/>
      <c r="M31" s="429"/>
      <c r="N31" s="429"/>
      <c r="O31" s="454"/>
      <c r="P31" s="29"/>
      <c r="Q31" s="253"/>
      <c r="R31" s="253"/>
      <c r="S31" s="253"/>
      <c r="T31" s="254"/>
      <c r="U31" s="253"/>
      <c r="V31" s="253"/>
      <c r="W31" s="253"/>
      <c r="X31" s="253"/>
      <c r="Y31" s="254"/>
    </row>
    <row r="32" spans="2:25">
      <c r="B32" s="484"/>
      <c r="C32" s="485"/>
      <c r="D32" s="486"/>
      <c r="E32" s="454"/>
      <c r="F32" s="454"/>
      <c r="G32" s="455"/>
      <c r="H32" s="479"/>
      <c r="I32" s="479"/>
      <c r="J32" s="429"/>
      <c r="K32" s="429"/>
      <c r="L32" s="429"/>
      <c r="M32" s="429"/>
      <c r="N32" s="429"/>
      <c r="O32" s="454"/>
      <c r="P32" s="29"/>
      <c r="Q32" s="253"/>
      <c r="R32" s="253"/>
      <c r="S32" s="253"/>
      <c r="T32" s="254"/>
      <c r="U32" s="253"/>
      <c r="V32" s="253"/>
      <c r="W32" s="253"/>
      <c r="X32" s="253"/>
      <c r="Y32" s="254"/>
    </row>
    <row r="33" spans="1:25">
      <c r="B33" s="484"/>
      <c r="C33" s="485"/>
      <c r="D33" s="486"/>
      <c r="E33" s="454"/>
      <c r="F33" s="454"/>
      <c r="G33" s="455"/>
      <c r="H33" s="479"/>
      <c r="I33" s="479"/>
      <c r="J33" s="429"/>
      <c r="K33" s="429"/>
      <c r="L33" s="429"/>
      <c r="M33" s="429"/>
      <c r="N33" s="429"/>
      <c r="O33" s="454"/>
      <c r="P33" s="29"/>
      <c r="Q33" s="253"/>
      <c r="R33" s="253"/>
      <c r="S33" s="253"/>
      <c r="T33" s="254"/>
      <c r="U33" s="253"/>
      <c r="V33" s="253"/>
      <c r="W33" s="253"/>
      <c r="X33" s="253"/>
      <c r="Y33" s="254"/>
    </row>
    <row r="34" spans="1:25">
      <c r="B34" s="484"/>
      <c r="C34" s="485"/>
      <c r="D34" s="486"/>
      <c r="E34" s="454"/>
      <c r="F34" s="454"/>
      <c r="G34" s="455"/>
      <c r="H34" s="479"/>
      <c r="I34" s="479"/>
      <c r="J34" s="429"/>
      <c r="K34" s="429"/>
      <c r="L34" s="429"/>
      <c r="M34" s="429"/>
      <c r="N34" s="429"/>
      <c r="O34" s="454"/>
      <c r="P34" s="29"/>
      <c r="Q34" s="253"/>
      <c r="R34" s="253"/>
      <c r="S34" s="253"/>
      <c r="T34" s="254"/>
      <c r="U34" s="253"/>
      <c r="V34" s="253"/>
      <c r="W34" s="253"/>
      <c r="X34" s="253"/>
      <c r="Y34" s="254"/>
    </row>
    <row r="35" spans="1:25">
      <c r="B35" s="484"/>
      <c r="C35" s="485"/>
      <c r="D35" s="486"/>
      <c r="E35" s="457"/>
      <c r="F35" s="457"/>
      <c r="G35" s="457"/>
      <c r="H35" s="492"/>
      <c r="I35" s="492"/>
      <c r="J35" s="493"/>
      <c r="K35" s="493"/>
      <c r="L35" s="493"/>
      <c r="M35" s="493"/>
      <c r="N35" s="493"/>
      <c r="O35" s="457"/>
      <c r="P35" s="29"/>
      <c r="Q35" s="253"/>
      <c r="R35" s="253"/>
      <c r="S35" s="253"/>
      <c r="T35" s="254"/>
      <c r="U35" s="253"/>
      <c r="V35" s="253"/>
      <c r="W35" s="253"/>
      <c r="X35" s="253"/>
      <c r="Y35" s="254"/>
    </row>
    <row r="36" spans="1:25">
      <c r="B36" s="484"/>
      <c r="C36" s="485"/>
      <c r="D36" s="486"/>
      <c r="E36" s="454"/>
      <c r="F36" s="454"/>
      <c r="G36" s="455"/>
      <c r="H36" s="479"/>
      <c r="I36" s="479"/>
      <c r="J36" s="429"/>
      <c r="K36" s="429"/>
      <c r="L36" s="429"/>
      <c r="M36" s="429"/>
      <c r="N36" s="429"/>
      <c r="O36" s="454"/>
      <c r="P36" s="29"/>
      <c r="Q36" s="253"/>
      <c r="R36" s="253"/>
      <c r="S36" s="253"/>
      <c r="T36" s="254"/>
      <c r="U36" s="253"/>
      <c r="V36" s="253"/>
      <c r="W36" s="253"/>
      <c r="X36" s="253"/>
      <c r="Y36" s="254"/>
    </row>
    <row r="37" spans="1:25" ht="15" customHeight="1">
      <c r="B37" s="484"/>
      <c r="C37" s="485"/>
      <c r="D37" s="486"/>
      <c r="E37" s="454"/>
      <c r="F37" s="454"/>
      <c r="G37" s="455"/>
      <c r="H37" s="479"/>
      <c r="I37" s="479"/>
      <c r="J37" s="429"/>
      <c r="K37" s="429"/>
      <c r="L37" s="429"/>
      <c r="M37" s="429"/>
      <c r="N37" s="429"/>
      <c r="O37" s="454"/>
      <c r="P37" s="29"/>
      <c r="Q37" s="253"/>
      <c r="R37" s="253"/>
      <c r="S37" s="253"/>
      <c r="T37" s="254"/>
      <c r="U37" s="253"/>
      <c r="V37" s="253"/>
      <c r="W37" s="253"/>
      <c r="X37" s="253"/>
      <c r="Y37" s="254"/>
    </row>
    <row r="38" spans="1:25" ht="15" customHeight="1">
      <c r="B38" s="484"/>
      <c r="C38" s="485"/>
      <c r="D38" s="486"/>
      <c r="E38" s="454"/>
      <c r="F38" s="454"/>
      <c r="G38" s="455"/>
      <c r="H38" s="479"/>
      <c r="I38" s="479"/>
      <c r="J38" s="429"/>
      <c r="K38" s="429"/>
      <c r="L38" s="429"/>
      <c r="M38" s="429"/>
      <c r="N38" s="429"/>
      <c r="O38" s="454"/>
      <c r="P38" s="29"/>
      <c r="Q38" s="253"/>
      <c r="R38" s="253"/>
      <c r="S38" s="253"/>
      <c r="T38" s="254"/>
      <c r="U38" s="253"/>
      <c r="V38" s="253"/>
      <c r="W38" s="253"/>
      <c r="X38" s="253"/>
      <c r="Y38" s="254"/>
    </row>
    <row r="39" spans="1:25" ht="15.75" customHeight="1">
      <c r="B39" s="484"/>
      <c r="C39" s="485"/>
      <c r="D39" s="486"/>
      <c r="E39" s="454"/>
      <c r="F39" s="454"/>
      <c r="G39" s="455"/>
      <c r="H39" s="479"/>
      <c r="I39" s="479"/>
      <c r="J39" s="429"/>
      <c r="K39" s="429"/>
      <c r="L39" s="429"/>
      <c r="M39" s="429"/>
      <c r="N39" s="429"/>
      <c r="O39" s="454"/>
      <c r="P39" s="29"/>
      <c r="Q39" s="253"/>
      <c r="R39" s="253"/>
      <c r="S39" s="253"/>
      <c r="T39" s="254"/>
      <c r="U39" s="253"/>
      <c r="V39" s="253"/>
      <c r="W39" s="253"/>
      <c r="X39" s="253"/>
      <c r="Y39" s="254"/>
    </row>
    <row r="40" spans="1:25">
      <c r="B40" s="494"/>
      <c r="C40" s="495"/>
      <c r="D40" s="496"/>
      <c r="E40" s="462"/>
      <c r="F40" s="462"/>
      <c r="G40" s="463"/>
      <c r="H40" s="497"/>
      <c r="I40" s="497"/>
      <c r="J40" s="498"/>
      <c r="K40" s="498"/>
      <c r="L40" s="498"/>
      <c r="M40" s="498"/>
      <c r="N40" s="498"/>
      <c r="O40" s="462"/>
      <c r="P40" s="69"/>
      <c r="Q40" s="255"/>
      <c r="R40" s="255"/>
      <c r="S40" s="255"/>
      <c r="T40" s="256"/>
      <c r="U40" s="253"/>
      <c r="V40" s="253"/>
      <c r="W40" s="253"/>
      <c r="X40" s="253"/>
      <c r="Y40" s="254"/>
    </row>
    <row r="41" spans="1:25" s="357" customFormat="1">
      <c r="A41" s="280"/>
      <c r="B41" s="386"/>
      <c r="C41" s="1237" t="s">
        <v>223</v>
      </c>
      <c r="D41" s="1238"/>
      <c r="E41" s="464">
        <f>+E11+E14+E23+E27+E30+E35+E37+E38+E39</f>
        <v>0</v>
      </c>
      <c r="F41" s="464"/>
      <c r="G41" s="464">
        <f>+G11+G14+G23+G27+G30+G35+G37+G38+G39</f>
        <v>0</v>
      </c>
      <c r="H41" s="464">
        <f>+H11+H14+H23+H27+H30+H35+H37+H38+H39</f>
        <v>0</v>
      </c>
      <c r="I41" s="464">
        <v>0</v>
      </c>
      <c r="J41" s="464">
        <v>0</v>
      </c>
      <c r="K41" s="464">
        <v>0</v>
      </c>
      <c r="L41" s="464">
        <v>0</v>
      </c>
      <c r="M41" s="464">
        <v>0</v>
      </c>
      <c r="N41" s="464">
        <v>0</v>
      </c>
      <c r="O41" s="464">
        <v>0</v>
      </c>
      <c r="P41" s="499">
        <v>0</v>
      </c>
      <c r="Q41" s="500">
        <v>0</v>
      </c>
      <c r="R41" s="501">
        <v>0</v>
      </c>
      <c r="S41" s="502">
        <v>0</v>
      </c>
      <c r="T41" s="503">
        <v>0</v>
      </c>
      <c r="U41" s="503">
        <v>0</v>
      </c>
      <c r="V41" s="503">
        <v>0</v>
      </c>
      <c r="W41" s="503">
        <v>0</v>
      </c>
      <c r="X41" s="503">
        <v>0</v>
      </c>
      <c r="Y41" s="503">
        <v>0</v>
      </c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25">
      <c r="B43" s="16" t="s">
        <v>76</v>
      </c>
      <c r="G43" s="22"/>
      <c r="H43" s="22"/>
      <c r="I43" s="22"/>
      <c r="J43" s="22"/>
      <c r="K43" s="22"/>
      <c r="L43" s="22"/>
      <c r="M43" s="22"/>
      <c r="N43" s="22"/>
      <c r="O43" s="22"/>
    </row>
    <row r="46" spans="1:25">
      <c r="D46" s="255"/>
    </row>
    <row r="47" spans="1:25">
      <c r="D47" s="258" t="s">
        <v>77</v>
      </c>
      <c r="H47" s="1094" t="s">
        <v>80</v>
      </c>
      <c r="I47" s="1094"/>
      <c r="J47" s="1094"/>
      <c r="K47" s="1094"/>
      <c r="L47" s="1094"/>
      <c r="M47" s="1094"/>
      <c r="N47" s="1094"/>
      <c r="O47" s="1094"/>
    </row>
    <row r="48" spans="1:25">
      <c r="D48" s="258" t="s">
        <v>78</v>
      </c>
      <c r="H48" s="1170" t="s">
        <v>79</v>
      </c>
      <c r="I48" s="1170"/>
      <c r="J48" s="1170"/>
      <c r="K48" s="1170"/>
      <c r="L48" s="1170"/>
      <c r="M48" s="1170"/>
      <c r="N48" s="1170"/>
      <c r="O48" s="1170"/>
    </row>
  </sheetData>
  <mergeCells count="32"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P7:T7"/>
    <mergeCell ref="U7:Y7"/>
    <mergeCell ref="U8:U9"/>
    <mergeCell ref="V8:V9"/>
    <mergeCell ref="W8:W9"/>
    <mergeCell ref="X8:Y8"/>
    <mergeCell ref="H48:O48"/>
    <mergeCell ref="B7:C7"/>
    <mergeCell ref="D7:H7"/>
    <mergeCell ref="I7:O7"/>
    <mergeCell ref="C41:D41"/>
    <mergeCell ref="H47:O47"/>
    <mergeCell ref="B8:B9"/>
    <mergeCell ref="C8:C9"/>
    <mergeCell ref="D8:D9"/>
    <mergeCell ref="E8:E9"/>
    <mergeCell ref="F8:F9"/>
    <mergeCell ref="G8:G9"/>
    <mergeCell ref="L8:L9"/>
    <mergeCell ref="M8:M9"/>
  </mergeCells>
  <dataValidations count="16">
    <dataValidation allowBlank="1" showInputMessage="1" showErrorMessage="1" prompt="Señalar la dimensión bajo la cual se mide el objetivo. Ej: eficiencia, eficacia, economía, calidad." sqref="L8:L9" xr:uid="{00000000-0002-0000-1600-000000000000}"/>
    <dataValidation allowBlank="1" showInputMessage="1" showErrorMessage="1" prompt="Se refiere a la expresión matemática del indicador. Determina la forma en que se relacionan las variables." sqref="O8:O9" xr:uid="{00000000-0002-0000-1600-000001000000}"/>
    <dataValidation allowBlank="1" showInputMessage="1" showErrorMessage="1" prompt="Hace referencia a la determinación concreta de la unidad de medición en que se quiere expresar el resultado del indicador. Ej: porcentaje, becas otorgadas, etc." sqref="N8:N9" xr:uid="{00000000-0002-0000-1600-000002000000}"/>
    <dataValidation allowBlank="1" showInputMessage="1" showErrorMessage="1" prompt="Hace referencia a la periodicidad en el tiempo con que se realiza la medición del indicador." sqref="M8:M9" xr:uid="{00000000-0002-0000-1600-000003000000}"/>
    <dataValidation allowBlank="1" showInputMessage="1" showErrorMessage="1" prompt="Indicar si el indicador es estratégico o de gestión." sqref="K8:K9" xr:uid="{00000000-0002-0000-1600-000004000000}"/>
    <dataValidation allowBlank="1" showInputMessage="1" showErrorMessage="1" prompt="Señalar el nivel de objetivos de la MIR con el que se relaciona el indicador.  Ej: Actividad, componente, propósito, fin." sqref="J8:J9" xr:uid="{00000000-0002-0000-1600-000005000000}"/>
    <dataValidation allowBlank="1" showInputMessage="1" showErrorMessage="1" prompt="La expresión que identifica al indicador y que manifiesta lo que se desea medir con él." sqref="I8:I9" xr:uid="{00000000-0002-0000-1600-000006000000}"/>
    <dataValidation allowBlank="1" showInputMessage="1" showErrorMessage="1" prompt="Unidad responsable del programa." sqref="H8:H9" xr:uid="{00000000-0002-0000-1600-00000700000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00000000-0002-0000-1600-000008000000}"/>
    <dataValidation allowBlank="1" showInputMessage="1" showErrorMessage="1" prompt="Señalar el código de la subfunción de acuerdo a la clasificación funcional del gasto publicada en el DOF el 27 de diciembre de 2010." sqref="F8:F9" xr:uid="{00000000-0002-0000-1600-000009000000}"/>
    <dataValidation allowBlank="1" showInputMessage="1" showErrorMessage="1" prompt="Señalarel código de la función de acuerdo a la clasificación funcional del gasto publicada en el DOF el 27 de diciembre de 2010." sqref="E8:E9" xr:uid="{00000000-0002-0000-1600-00000A000000}"/>
    <dataValidation allowBlank="1" showInputMessage="1" showErrorMessage="1" prompt="Señalar el código de la finalidad de acuerdo a la clasificación funcional del gasto publicada en el DOF el 27 de diciembre de 2010." sqref="D8:D9" xr:uid="{00000000-0002-0000-1600-00000B000000}"/>
    <dataValidation allowBlank="1" showInputMessage="1" showErrorMessage="1" prompt="Señalar la estrategia transversal a la que se encuentra alineada el programa." sqref="C8:C9" xr:uid="{00000000-0002-0000-1600-00000C000000}"/>
    <dataValidation allowBlank="1" showInputMessage="1" showErrorMessage="1" prompt="Señalar el eje al que se encuentra alineado el programa." sqref="B8:B9" xr:uid="{00000000-0002-0000-1600-00000D000000}"/>
    <dataValidation allowBlank="1" showInputMessage="1" showErrorMessage="1" prompt="Valor absoluto y relativo que registre el gasto con relación a la meta anual." sqref="U7:Y7" xr:uid="{00000000-0002-0000-1600-00000E000000}"/>
    <dataValidation allowBlank="1" showInputMessage="1" showErrorMessage="1" prompt="Nivel cuantificable anual de las metas aprobadas y modificadas." sqref="P7:T7" xr:uid="{00000000-0002-0000-1600-00000F000000}"/>
  </dataValidations>
  <pageMargins left="0.25" right="0.7" top="0.44" bottom="0.75" header="0.3" footer="0.3"/>
  <pageSetup scale="7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I495"/>
  <sheetViews>
    <sheetView showGridLines="0" tabSelected="1" zoomScale="148" zoomScaleNormal="148" workbookViewId="0">
      <selection activeCell="G14" sqref="G14"/>
    </sheetView>
  </sheetViews>
  <sheetFormatPr baseColWidth="10" defaultRowHeight="12.75"/>
  <cols>
    <col min="1" max="1" width="55.140625" style="22" bestFit="1" customWidth="1"/>
    <col min="2" max="2" width="16.42578125" style="22" bestFit="1" customWidth="1"/>
    <col min="3" max="3" width="17.140625" style="22" customWidth="1"/>
    <col min="4" max="4" width="19.140625" style="22" customWidth="1"/>
    <col min="5" max="5" width="17.140625" style="22" customWidth="1"/>
    <col min="6" max="6" width="14.85546875" style="22" bestFit="1" customWidth="1"/>
    <col min="7" max="7" width="11.42578125" style="22"/>
    <col min="8" max="8" width="14.28515625" style="22" bestFit="1" customWidth="1"/>
    <col min="9" max="9" width="11.7109375" style="22" bestFit="1" customWidth="1"/>
    <col min="10" max="16384" width="11.42578125" style="22"/>
  </cols>
  <sheetData>
    <row r="1" spans="1:6" ht="4.5" customHeight="1">
      <c r="A1" s="1242"/>
      <c r="B1" s="1242"/>
      <c r="C1" s="1242"/>
      <c r="D1" s="1242"/>
      <c r="E1" s="1242"/>
      <c r="F1" s="86"/>
    </row>
    <row r="2" spans="1:6">
      <c r="A2" s="1242" t="s">
        <v>463</v>
      </c>
      <c r="B2" s="1242"/>
      <c r="C2" s="1242"/>
      <c r="D2" s="1242"/>
      <c r="E2" s="1242"/>
      <c r="F2" s="1242"/>
    </row>
    <row r="3" spans="1:6" ht="24" customHeight="1">
      <c r="A3" s="1242" t="s">
        <v>1523</v>
      </c>
      <c r="B3" s="1242"/>
      <c r="C3" s="1242"/>
      <c r="D3" s="1242"/>
      <c r="E3" s="1242"/>
      <c r="F3" s="1242"/>
    </row>
    <row r="4" spans="1:6">
      <c r="A4" s="259"/>
      <c r="B4" s="260"/>
      <c r="C4" s="261"/>
      <c r="D4" s="261"/>
      <c r="E4" s="261"/>
    </row>
    <row r="5" spans="1:6">
      <c r="A5" s="27" t="s">
        <v>3</v>
      </c>
      <c r="B5" s="262" t="s">
        <v>1157</v>
      </c>
      <c r="C5" s="263"/>
      <c r="D5" s="69"/>
      <c r="E5" s="73"/>
    </row>
    <row r="6" spans="1:6">
      <c r="A6" s="27"/>
      <c r="B6" s="135"/>
      <c r="C6" s="28"/>
      <c r="D6" s="997"/>
      <c r="E6" s="77"/>
    </row>
    <row r="7" spans="1:6">
      <c r="A7" s="1270" t="s">
        <v>415</v>
      </c>
      <c r="B7" s="1270"/>
      <c r="C7" s="1270"/>
      <c r="D7" s="1270"/>
      <c r="E7" s="1270"/>
    </row>
    <row r="8" spans="1:6">
      <c r="A8" s="264"/>
      <c r="B8" s="135"/>
      <c r="C8" s="28"/>
      <c r="D8" s="997"/>
      <c r="E8" s="77"/>
    </row>
    <row r="9" spans="1:6">
      <c r="A9" s="18" t="s">
        <v>405</v>
      </c>
      <c r="B9" s="265"/>
      <c r="C9" s="261"/>
      <c r="D9" s="261"/>
      <c r="E9" s="261"/>
    </row>
    <row r="10" spans="1:6">
      <c r="A10" s="266"/>
      <c r="B10" s="260"/>
      <c r="C10" s="261"/>
      <c r="D10" s="261"/>
      <c r="E10" s="261"/>
    </row>
    <row r="11" spans="1:6">
      <c r="A11" s="19" t="s">
        <v>378</v>
      </c>
      <c r="B11" s="260"/>
      <c r="C11" s="261"/>
      <c r="D11" s="261"/>
      <c r="E11" s="261"/>
    </row>
    <row r="12" spans="1:6" ht="7.5" customHeight="1">
      <c r="B12" s="260"/>
    </row>
    <row r="13" spans="1:6">
      <c r="A13" s="267" t="s">
        <v>1180</v>
      </c>
      <c r="B13" s="997"/>
      <c r="C13" s="997"/>
      <c r="D13" s="997"/>
    </row>
    <row r="14" spans="1:6">
      <c r="A14" s="268"/>
      <c r="B14" s="997"/>
      <c r="C14" s="997"/>
      <c r="D14" s="997"/>
    </row>
    <row r="15" spans="1:6" ht="20.25" customHeight="1">
      <c r="A15" s="269" t="s">
        <v>380</v>
      </c>
      <c r="B15" s="270" t="s">
        <v>317</v>
      </c>
      <c r="C15" s="270" t="s">
        <v>381</v>
      </c>
      <c r="D15" s="270" t="s">
        <v>382</v>
      </c>
    </row>
    <row r="16" spans="1:6">
      <c r="A16" s="271" t="s">
        <v>713</v>
      </c>
      <c r="B16" s="272"/>
      <c r="C16" s="272">
        <v>0</v>
      </c>
      <c r="D16" s="272">
        <v>0</v>
      </c>
    </row>
    <row r="17" spans="1:4" ht="6" customHeight="1">
      <c r="A17" s="273"/>
      <c r="B17" s="274"/>
      <c r="C17" s="274">
        <v>0</v>
      </c>
      <c r="D17" s="274">
        <v>0</v>
      </c>
    </row>
    <row r="18" spans="1:4">
      <c r="A18" s="273" t="s">
        <v>714</v>
      </c>
      <c r="B18" s="274"/>
      <c r="C18" s="851" t="s">
        <v>715</v>
      </c>
      <c r="D18" s="274">
        <v>0</v>
      </c>
    </row>
    <row r="19" spans="1:4" ht="4.5" customHeight="1">
      <c r="A19" s="273"/>
      <c r="B19" s="274"/>
      <c r="C19" s="274">
        <v>0</v>
      </c>
      <c r="D19" s="274">
        <v>0</v>
      </c>
    </row>
    <row r="20" spans="1:4">
      <c r="A20" s="17" t="s">
        <v>716</v>
      </c>
      <c r="B20" s="275"/>
      <c r="C20" s="275">
        <v>0</v>
      </c>
      <c r="D20" s="275">
        <v>0</v>
      </c>
    </row>
    <row r="21" spans="1:4">
      <c r="A21" s="268"/>
      <c r="B21" s="270">
        <f>SUM(B16:B20)</f>
        <v>0</v>
      </c>
      <c r="C21" s="270"/>
      <c r="D21" s="270">
        <f>SUM(D16:D20)</f>
        <v>0</v>
      </c>
    </row>
    <row r="22" spans="1:4" ht="7.5" customHeight="1">
      <c r="A22" s="268"/>
      <c r="B22" s="997"/>
      <c r="C22" s="997"/>
      <c r="D22" s="997"/>
    </row>
    <row r="23" spans="1:4">
      <c r="A23" s="268"/>
      <c r="B23" s="997"/>
      <c r="C23" s="997"/>
      <c r="D23" s="997"/>
    </row>
    <row r="24" spans="1:4">
      <c r="A24" s="267" t="s">
        <v>717</v>
      </c>
      <c r="B24" s="276"/>
      <c r="C24" s="997"/>
      <c r="D24" s="997"/>
    </row>
    <row r="25" spans="1:4" ht="6" customHeight="1"/>
    <row r="26" spans="1:4" ht="18.75" customHeight="1">
      <c r="A26" s="269" t="s">
        <v>383</v>
      </c>
      <c r="B26" s="270" t="s">
        <v>317</v>
      </c>
      <c r="C26" s="270" t="s">
        <v>1347</v>
      </c>
      <c r="D26" s="270" t="s">
        <v>1348</v>
      </c>
    </row>
    <row r="27" spans="1:4">
      <c r="A27" s="273" t="s">
        <v>718</v>
      </c>
      <c r="B27" s="277"/>
      <c r="C27" s="277"/>
      <c r="D27" s="277"/>
    </row>
    <row r="28" spans="1:4">
      <c r="A28" s="627" t="s">
        <v>719</v>
      </c>
      <c r="B28" s="850">
        <v>0</v>
      </c>
      <c r="C28" s="850">
        <v>0</v>
      </c>
      <c r="D28" s="636">
        <v>563206</v>
      </c>
    </row>
    <row r="29" spans="1:4">
      <c r="A29" s="627" t="s">
        <v>1171</v>
      </c>
      <c r="B29" s="636">
        <v>0</v>
      </c>
      <c r="C29" s="636">
        <v>0</v>
      </c>
      <c r="D29" s="850">
        <v>0</v>
      </c>
    </row>
    <row r="30" spans="1:4" ht="14.25" customHeight="1">
      <c r="A30" s="273" t="s">
        <v>720</v>
      </c>
      <c r="B30" s="277"/>
      <c r="C30" s="645"/>
      <c r="D30" s="277"/>
    </row>
    <row r="31" spans="1:4" ht="14.25" customHeight="1">
      <c r="A31" s="17"/>
      <c r="B31" s="278"/>
      <c r="C31" s="278"/>
      <c r="D31" s="278"/>
    </row>
    <row r="32" spans="1:4" ht="14.25" customHeight="1">
      <c r="B32" s="628">
        <f>SUM(B27:B31)</f>
        <v>0</v>
      </c>
      <c r="C32" s="628">
        <f>SUM(C27:C31)</f>
        <v>0</v>
      </c>
      <c r="D32" s="628">
        <f>SUM(D27:D31)</f>
        <v>563206</v>
      </c>
    </row>
    <row r="33" spans="1:5" ht="8.25" customHeight="1">
      <c r="B33" s="279"/>
      <c r="C33" s="279"/>
      <c r="D33" s="279"/>
    </row>
    <row r="34" spans="1:5" ht="8.25" customHeight="1"/>
    <row r="35" spans="1:5" ht="23.25" customHeight="1">
      <c r="A35" s="269" t="s">
        <v>420</v>
      </c>
      <c r="B35" s="270" t="s">
        <v>317</v>
      </c>
      <c r="C35" s="270" t="s">
        <v>396</v>
      </c>
      <c r="D35" s="270" t="s">
        <v>397</v>
      </c>
      <c r="E35" s="270" t="s">
        <v>398</v>
      </c>
    </row>
    <row r="36" spans="1:5" ht="12.75" customHeight="1">
      <c r="A36" s="273" t="s">
        <v>721</v>
      </c>
      <c r="B36" s="629">
        <f>SUM(B37:B41)</f>
        <v>1701284.36</v>
      </c>
      <c r="C36" s="277"/>
      <c r="D36" s="277"/>
      <c r="E36" s="277"/>
    </row>
    <row r="37" spans="1:5" ht="12.75" customHeight="1">
      <c r="A37" s="627" t="s">
        <v>722</v>
      </c>
      <c r="B37" s="636">
        <v>0</v>
      </c>
      <c r="C37" s="277"/>
      <c r="D37" s="277"/>
      <c r="E37" s="277"/>
    </row>
    <row r="38" spans="1:5" ht="12.75" customHeight="1">
      <c r="A38" s="627" t="s">
        <v>723</v>
      </c>
      <c r="B38" s="1049">
        <v>70.47</v>
      </c>
      <c r="C38" s="277"/>
      <c r="D38" s="277"/>
      <c r="E38" s="277"/>
    </row>
    <row r="39" spans="1:5" ht="12.75" customHeight="1">
      <c r="A39" s="627" t="s">
        <v>724</v>
      </c>
      <c r="B39" s="1049">
        <v>1583737.33</v>
      </c>
      <c r="C39" s="277"/>
      <c r="D39" s="277"/>
      <c r="E39" s="277"/>
    </row>
    <row r="40" spans="1:5" ht="12.75" customHeight="1">
      <c r="A40" s="627" t="s">
        <v>725</v>
      </c>
      <c r="B40" s="1049">
        <v>9939.52</v>
      </c>
      <c r="C40" s="277"/>
      <c r="D40" s="277"/>
      <c r="E40" s="277"/>
    </row>
    <row r="41" spans="1:5" ht="12.75" customHeight="1">
      <c r="A41" s="627" t="s">
        <v>726</v>
      </c>
      <c r="B41" s="1049">
        <v>107537.04</v>
      </c>
      <c r="C41" s="277"/>
      <c r="D41" s="277"/>
      <c r="E41" s="277"/>
    </row>
    <row r="42" spans="1:5" ht="12.75" customHeight="1">
      <c r="A42" s="273" t="s">
        <v>727</v>
      </c>
      <c r="B42" s="629">
        <f>B43</f>
        <v>38000</v>
      </c>
      <c r="C42" s="277"/>
      <c r="D42" s="277"/>
      <c r="E42" s="277"/>
    </row>
    <row r="43" spans="1:5" ht="12.75" customHeight="1">
      <c r="A43" s="630" t="s">
        <v>728</v>
      </c>
      <c r="B43" s="1049">
        <v>38000</v>
      </c>
      <c r="C43" s="278"/>
      <c r="D43" s="278"/>
      <c r="E43" s="278"/>
    </row>
    <row r="44" spans="1:5" ht="14.25" customHeight="1">
      <c r="B44" s="628">
        <f>B36+B42</f>
        <v>1739284.36</v>
      </c>
      <c r="C44" s="270">
        <f>SUM(C35:C43)</f>
        <v>0</v>
      </c>
      <c r="D44" s="270">
        <f>SUM(D35:D43)</f>
        <v>0</v>
      </c>
      <c r="E44" s="270">
        <f>SUM(E35:E43)</f>
        <v>0</v>
      </c>
    </row>
    <row r="45" spans="1:5" ht="14.25" customHeight="1">
      <c r="B45" s="846"/>
      <c r="C45" s="847"/>
      <c r="D45" s="847"/>
      <c r="E45" s="847"/>
    </row>
    <row r="46" spans="1:5" ht="14.25" customHeight="1">
      <c r="A46" s="267" t="s">
        <v>386</v>
      </c>
    </row>
    <row r="47" spans="1:5" ht="14.25" customHeight="1">
      <c r="A47" s="280"/>
    </row>
    <row r="48" spans="1:5" ht="24" customHeight="1">
      <c r="A48" s="269" t="s">
        <v>384</v>
      </c>
      <c r="B48" s="270" t="s">
        <v>317</v>
      </c>
      <c r="C48" s="270" t="s">
        <v>385</v>
      </c>
    </row>
    <row r="49" spans="1:6" ht="12.75" customHeight="1">
      <c r="A49" s="271" t="s">
        <v>729</v>
      </c>
      <c r="B49" s="272"/>
      <c r="C49" s="272">
        <v>0</v>
      </c>
    </row>
    <row r="50" spans="1:6" ht="12.75" customHeight="1">
      <c r="A50" s="627" t="s">
        <v>730</v>
      </c>
      <c r="B50" s="277">
        <v>0</v>
      </c>
      <c r="C50" s="274">
        <v>0</v>
      </c>
    </row>
    <row r="51" spans="1:6" ht="12.75" customHeight="1">
      <c r="A51" s="17" t="s">
        <v>731</v>
      </c>
      <c r="B51" s="274"/>
      <c r="C51" s="274"/>
    </row>
    <row r="52" spans="1:6" ht="14.25" customHeight="1">
      <c r="A52" s="281"/>
      <c r="B52" s="628">
        <f>SUM(B48:B51)</f>
        <v>0</v>
      </c>
      <c r="C52" s="270"/>
    </row>
    <row r="53" spans="1:6" ht="14.25" customHeight="1">
      <c r="A53" s="267" t="s">
        <v>387</v>
      </c>
    </row>
    <row r="54" spans="1:6" ht="14.25" customHeight="1">
      <c r="A54" s="280"/>
    </row>
    <row r="55" spans="1:6" ht="27.75" customHeight="1">
      <c r="A55" s="269" t="s">
        <v>390</v>
      </c>
      <c r="B55" s="270" t="s">
        <v>317</v>
      </c>
      <c r="C55" s="270" t="s">
        <v>381</v>
      </c>
      <c r="D55" s="270" t="s">
        <v>325</v>
      </c>
      <c r="E55" s="283" t="s">
        <v>388</v>
      </c>
      <c r="F55" s="270" t="s">
        <v>389</v>
      </c>
    </row>
    <row r="56" spans="1:6" ht="12.75" customHeight="1">
      <c r="A56" s="284" t="s">
        <v>732</v>
      </c>
      <c r="B56" s="272"/>
      <c r="C56" s="1271" t="s">
        <v>733</v>
      </c>
      <c r="D56" s="1271"/>
      <c r="E56" s="1271"/>
      <c r="F56" s="272">
        <v>0</v>
      </c>
    </row>
    <row r="57" spans="1:6" ht="12.75" customHeight="1">
      <c r="A57" s="285"/>
      <c r="B57" s="275"/>
      <c r="C57" s="275">
        <v>0</v>
      </c>
      <c r="D57" s="275">
        <v>0</v>
      </c>
      <c r="E57" s="275">
        <v>0</v>
      </c>
      <c r="F57" s="275">
        <v>0</v>
      </c>
    </row>
    <row r="58" spans="1:6" ht="15" customHeight="1">
      <c r="A58" s="281"/>
      <c r="B58" s="270">
        <f>SUM(B55:B57)</f>
        <v>0</v>
      </c>
      <c r="C58" s="631">
        <v>0</v>
      </c>
      <c r="D58" s="631">
        <v>0</v>
      </c>
      <c r="E58" s="631">
        <v>0</v>
      </c>
      <c r="F58" s="631">
        <v>0</v>
      </c>
    </row>
    <row r="59" spans="1:6">
      <c r="A59" s="281"/>
      <c r="B59" s="287"/>
      <c r="C59" s="287"/>
      <c r="D59" s="287"/>
      <c r="E59" s="287"/>
      <c r="F59" s="287"/>
    </row>
    <row r="60" spans="1:6" ht="26.25" customHeight="1">
      <c r="A60" s="269" t="s">
        <v>1223</v>
      </c>
      <c r="B60" s="270" t="s">
        <v>317</v>
      </c>
      <c r="C60" s="270" t="s">
        <v>381</v>
      </c>
      <c r="D60" s="270" t="s">
        <v>391</v>
      </c>
      <c r="E60" s="287"/>
      <c r="F60" s="287"/>
    </row>
    <row r="61" spans="1:6" ht="12.75" customHeight="1">
      <c r="A61" s="273" t="s">
        <v>734</v>
      </c>
      <c r="B61" s="274"/>
      <c r="C61" s="632" t="s">
        <v>733</v>
      </c>
      <c r="D61" s="274">
        <v>0</v>
      </c>
      <c r="E61" s="287"/>
      <c r="F61" s="287"/>
    </row>
    <row r="62" spans="1:6" ht="12.75" customHeight="1">
      <c r="A62" s="273"/>
      <c r="B62" s="274"/>
      <c r="C62" s="274">
        <v>0</v>
      </c>
      <c r="D62" s="274">
        <v>0</v>
      </c>
      <c r="E62" s="287"/>
      <c r="F62" s="287"/>
    </row>
    <row r="63" spans="1:6" ht="16.5" customHeight="1">
      <c r="A63" s="633"/>
      <c r="B63" s="270">
        <f>SUM(B61:B62)</f>
        <v>0</v>
      </c>
      <c r="C63" s="1272"/>
      <c r="D63" s="1273"/>
      <c r="E63" s="287"/>
      <c r="F63" s="287"/>
    </row>
    <row r="64" spans="1:6" ht="12.75" customHeight="1">
      <c r="A64" s="281"/>
      <c r="B64" s="287"/>
      <c r="C64" s="287"/>
      <c r="D64" s="287"/>
      <c r="E64" s="287"/>
      <c r="F64" s="287"/>
    </row>
    <row r="65" spans="1:5" ht="8.25" customHeight="1">
      <c r="A65" s="280"/>
    </row>
    <row r="66" spans="1:5">
      <c r="A66" s="267" t="s">
        <v>379</v>
      </c>
    </row>
    <row r="67" spans="1:5">
      <c r="A67" s="280"/>
    </row>
    <row r="68" spans="1:5" ht="24" customHeight="1">
      <c r="A68" s="269" t="s">
        <v>318</v>
      </c>
      <c r="B68" s="270" t="s">
        <v>319</v>
      </c>
      <c r="C68" s="270" t="s">
        <v>320</v>
      </c>
      <c r="D68" s="270" t="s">
        <v>321</v>
      </c>
      <c r="E68" s="270" t="s">
        <v>322</v>
      </c>
    </row>
    <row r="69" spans="1:5" ht="12.75" customHeight="1">
      <c r="A69" s="271" t="s">
        <v>735</v>
      </c>
      <c r="B69" s="629">
        <f>SUM(B70:B74)</f>
        <v>98157471.319999993</v>
      </c>
      <c r="C69" s="629">
        <f>SUM(C70:C74)</f>
        <v>98157471.319999993</v>
      </c>
      <c r="D69" s="629">
        <f>SUM(D70:D74)</f>
        <v>0</v>
      </c>
      <c r="E69" s="288">
        <v>0</v>
      </c>
    </row>
    <row r="70" spans="1:5" ht="12.75" customHeight="1">
      <c r="A70" s="627" t="s">
        <v>736</v>
      </c>
      <c r="B70" s="636">
        <v>14916639.51</v>
      </c>
      <c r="C70" s="636">
        <v>14916639.51</v>
      </c>
      <c r="D70" s="277">
        <f>C70-B70</f>
        <v>0</v>
      </c>
      <c r="E70" s="277"/>
    </row>
    <row r="71" spans="1:5" ht="12.75" customHeight="1">
      <c r="A71" s="627" t="s">
        <v>737</v>
      </c>
      <c r="B71" s="636">
        <v>127609.65</v>
      </c>
      <c r="C71" s="636">
        <v>127609.65</v>
      </c>
      <c r="D71" s="277">
        <f t="shared" ref="D71:D72" si="0">C71-B71</f>
        <v>0</v>
      </c>
      <c r="E71" s="277"/>
    </row>
    <row r="72" spans="1:5" ht="12.75" customHeight="1">
      <c r="A72" s="627" t="s">
        <v>738</v>
      </c>
      <c r="B72" s="636">
        <v>59789621.409999996</v>
      </c>
      <c r="C72" s="636">
        <v>59789621.409999996</v>
      </c>
      <c r="D72" s="277">
        <f t="shared" si="0"/>
        <v>0</v>
      </c>
      <c r="E72" s="277"/>
    </row>
    <row r="73" spans="1:5" ht="12.75" customHeight="1">
      <c r="A73" s="627" t="s">
        <v>739</v>
      </c>
      <c r="B73" s="636">
        <v>18066193.379999999</v>
      </c>
      <c r="C73" s="636">
        <v>18066193.379999999</v>
      </c>
      <c r="D73" s="636">
        <f>C73-B73</f>
        <v>0</v>
      </c>
      <c r="E73" s="277"/>
    </row>
    <row r="74" spans="1:5" ht="12.75" customHeight="1">
      <c r="A74" s="627" t="s">
        <v>740</v>
      </c>
      <c r="B74" s="636">
        <v>5257407.37</v>
      </c>
      <c r="C74" s="636">
        <v>5257407.37</v>
      </c>
      <c r="D74" s="636">
        <f>C74-B74</f>
        <v>0</v>
      </c>
      <c r="E74" s="277"/>
    </row>
    <row r="75" spans="1:5" ht="12.75" customHeight="1">
      <c r="A75" s="273" t="s">
        <v>741</v>
      </c>
      <c r="B75" s="629">
        <f>SUM(B76:B105)</f>
        <v>93083285.319999993</v>
      </c>
      <c r="C75" s="629">
        <f>SUM(C76:C105)</f>
        <v>96287351.390000001</v>
      </c>
      <c r="D75" s="629">
        <f>SUM(D76:D105)</f>
        <v>3204066.0700000003</v>
      </c>
      <c r="E75" s="277">
        <v>0</v>
      </c>
    </row>
    <row r="76" spans="1:5" ht="12.75" customHeight="1">
      <c r="A76" s="627" t="s">
        <v>742</v>
      </c>
      <c r="B76" s="636">
        <v>2457974.87</v>
      </c>
      <c r="C76" s="636">
        <v>2481719.87</v>
      </c>
      <c r="D76" s="636">
        <f>C76-B76</f>
        <v>23745</v>
      </c>
      <c r="E76" s="840">
        <v>0</v>
      </c>
    </row>
    <row r="77" spans="1:5" ht="12.75" customHeight="1">
      <c r="A77" s="627" t="s">
        <v>743</v>
      </c>
      <c r="B77" s="636">
        <v>5859824.9800000004</v>
      </c>
      <c r="C77" s="636">
        <v>5859824.9800000004</v>
      </c>
      <c r="D77" s="636">
        <f t="shared" ref="D77:D125" si="1">C77-B77</f>
        <v>0</v>
      </c>
      <c r="E77" s="840">
        <v>0</v>
      </c>
    </row>
    <row r="78" spans="1:5" ht="12.75" customHeight="1">
      <c r="A78" s="627" t="s">
        <v>744</v>
      </c>
      <c r="B78" s="636">
        <v>14789594.84</v>
      </c>
      <c r="C78" s="636">
        <v>17969915.91</v>
      </c>
      <c r="D78" s="636">
        <f t="shared" si="1"/>
        <v>3180321.0700000003</v>
      </c>
      <c r="E78" s="840">
        <v>0</v>
      </c>
    </row>
    <row r="79" spans="1:5" ht="12.75" customHeight="1">
      <c r="A79" s="627" t="s">
        <v>745</v>
      </c>
      <c r="B79" s="636">
        <v>8819714.9900000002</v>
      </c>
      <c r="C79" s="636">
        <v>8819714.9900000002</v>
      </c>
      <c r="D79" s="636">
        <f t="shared" si="1"/>
        <v>0</v>
      </c>
      <c r="E79" s="840">
        <v>0</v>
      </c>
    </row>
    <row r="80" spans="1:5" ht="12.75" customHeight="1">
      <c r="A80" s="627" t="s">
        <v>746</v>
      </c>
      <c r="B80" s="636">
        <v>2242933.23</v>
      </c>
      <c r="C80" s="636">
        <v>2242933.23</v>
      </c>
      <c r="D80" s="636">
        <f t="shared" si="1"/>
        <v>0</v>
      </c>
      <c r="E80" s="840">
        <v>0</v>
      </c>
    </row>
    <row r="81" spans="1:5" ht="12.75" customHeight="1">
      <c r="A81" s="627" t="s">
        <v>747</v>
      </c>
      <c r="B81" s="636">
        <v>1893561.78</v>
      </c>
      <c r="C81" s="636">
        <v>1893561.78</v>
      </c>
      <c r="D81" s="636">
        <f t="shared" si="1"/>
        <v>0</v>
      </c>
      <c r="E81" s="840">
        <v>0</v>
      </c>
    </row>
    <row r="82" spans="1:5" ht="12.75" customHeight="1">
      <c r="A82" s="627" t="s">
        <v>748</v>
      </c>
      <c r="B82" s="636">
        <v>1693994.2</v>
      </c>
      <c r="C82" s="636">
        <v>1693994.2</v>
      </c>
      <c r="D82" s="636">
        <f t="shared" si="1"/>
        <v>0</v>
      </c>
      <c r="E82" s="840">
        <v>0</v>
      </c>
    </row>
    <row r="83" spans="1:5" ht="12.75" customHeight="1">
      <c r="A83" s="627" t="s">
        <v>1250</v>
      </c>
      <c r="B83" s="636">
        <v>90405.34</v>
      </c>
      <c r="C83" s="636">
        <v>90405.34</v>
      </c>
      <c r="D83" s="636">
        <f t="shared" si="1"/>
        <v>0</v>
      </c>
      <c r="E83" s="840"/>
    </row>
    <row r="84" spans="1:5" ht="12.75" customHeight="1">
      <c r="A84" s="627" t="s">
        <v>749</v>
      </c>
      <c r="B84" s="636">
        <v>482878.08</v>
      </c>
      <c r="C84" s="636">
        <v>482878.08</v>
      </c>
      <c r="D84" s="636">
        <f t="shared" si="1"/>
        <v>0</v>
      </c>
      <c r="E84" s="840">
        <v>0</v>
      </c>
    </row>
    <row r="85" spans="1:5" ht="12.75" customHeight="1">
      <c r="A85" s="627" t="s">
        <v>750</v>
      </c>
      <c r="B85" s="636">
        <v>147673.48000000001</v>
      </c>
      <c r="C85" s="636">
        <v>147673.48000000001</v>
      </c>
      <c r="D85" s="636">
        <f t="shared" si="1"/>
        <v>0</v>
      </c>
      <c r="E85" s="840">
        <v>0</v>
      </c>
    </row>
    <row r="86" spans="1:5" ht="12.75" customHeight="1">
      <c r="A86" s="627" t="s">
        <v>751</v>
      </c>
      <c r="B86" s="636">
        <v>16293.36</v>
      </c>
      <c r="C86" s="636">
        <v>16293.36</v>
      </c>
      <c r="D86" s="636">
        <f t="shared" si="1"/>
        <v>0</v>
      </c>
      <c r="E86" s="840">
        <v>0</v>
      </c>
    </row>
    <row r="87" spans="1:5" ht="12.75" customHeight="1">
      <c r="A87" s="627" t="s">
        <v>752</v>
      </c>
      <c r="B87" s="636">
        <v>489780.06</v>
      </c>
      <c r="C87" s="636">
        <v>489780.06</v>
      </c>
      <c r="D87" s="636">
        <f t="shared" si="1"/>
        <v>0</v>
      </c>
      <c r="E87" s="840">
        <v>0</v>
      </c>
    </row>
    <row r="88" spans="1:5" ht="12.75" customHeight="1">
      <c r="A88" s="627" t="s">
        <v>753</v>
      </c>
      <c r="B88" s="636">
        <v>756329.82</v>
      </c>
      <c r="C88" s="636">
        <v>756329.82</v>
      </c>
      <c r="D88" s="636">
        <f t="shared" si="1"/>
        <v>0</v>
      </c>
      <c r="E88" s="840">
        <v>0</v>
      </c>
    </row>
    <row r="89" spans="1:5" ht="12.75" customHeight="1">
      <c r="A89" s="627" t="s">
        <v>754</v>
      </c>
      <c r="B89" s="636">
        <v>34306</v>
      </c>
      <c r="C89" s="636">
        <v>34306</v>
      </c>
      <c r="D89" s="636">
        <f t="shared" si="1"/>
        <v>0</v>
      </c>
      <c r="E89" s="840">
        <v>0</v>
      </c>
    </row>
    <row r="90" spans="1:5" ht="12.75" customHeight="1">
      <c r="A90" s="627" t="s">
        <v>755</v>
      </c>
      <c r="B90" s="636">
        <v>4495750.18</v>
      </c>
      <c r="C90" s="636">
        <v>4495750.18</v>
      </c>
      <c r="D90" s="636">
        <f t="shared" si="1"/>
        <v>0</v>
      </c>
      <c r="E90" s="840">
        <v>0</v>
      </c>
    </row>
    <row r="91" spans="1:5" ht="12.75" customHeight="1">
      <c r="A91" s="627" t="s">
        <v>756</v>
      </c>
      <c r="B91" s="636">
        <v>6169247.5300000003</v>
      </c>
      <c r="C91" s="636">
        <v>6169247.5300000003</v>
      </c>
      <c r="D91" s="636">
        <f t="shared" si="1"/>
        <v>0</v>
      </c>
      <c r="E91" s="840">
        <v>0</v>
      </c>
    </row>
    <row r="92" spans="1:5" ht="12.75" customHeight="1">
      <c r="A92" s="627" t="s">
        <v>1276</v>
      </c>
      <c r="B92" s="636">
        <v>91048.7</v>
      </c>
      <c r="C92" s="636">
        <v>91048.7</v>
      </c>
      <c r="D92" s="636">
        <f t="shared" si="1"/>
        <v>0</v>
      </c>
      <c r="E92" s="840"/>
    </row>
    <row r="93" spans="1:5" ht="12.75" customHeight="1">
      <c r="A93" s="627" t="s">
        <v>757</v>
      </c>
      <c r="B93" s="636">
        <v>6663771.0099999998</v>
      </c>
      <c r="C93" s="636">
        <v>6663771.0099999998</v>
      </c>
      <c r="D93" s="636">
        <f t="shared" si="1"/>
        <v>0</v>
      </c>
      <c r="E93" s="840">
        <v>0</v>
      </c>
    </row>
    <row r="94" spans="1:5" ht="12.75" customHeight="1">
      <c r="A94" s="627" t="s">
        <v>758</v>
      </c>
      <c r="B94" s="636">
        <v>15111359.439999999</v>
      </c>
      <c r="C94" s="636">
        <v>15111359.439999999</v>
      </c>
      <c r="D94" s="636">
        <f t="shared" si="1"/>
        <v>0</v>
      </c>
      <c r="E94" s="840">
        <v>0</v>
      </c>
    </row>
    <row r="95" spans="1:5" ht="12.75" customHeight="1">
      <c r="A95" s="627" t="s">
        <v>759</v>
      </c>
      <c r="B95" s="636">
        <v>509001.52</v>
      </c>
      <c r="C95" s="636">
        <v>509001.52</v>
      </c>
      <c r="D95" s="636">
        <f t="shared" si="1"/>
        <v>0</v>
      </c>
      <c r="E95" s="840">
        <v>0</v>
      </c>
    </row>
    <row r="96" spans="1:5" ht="12.75" customHeight="1">
      <c r="A96" s="627" t="s">
        <v>760</v>
      </c>
      <c r="B96" s="636">
        <v>936454.96</v>
      </c>
      <c r="C96" s="636">
        <v>936454.96</v>
      </c>
      <c r="D96" s="636">
        <f t="shared" si="1"/>
        <v>0</v>
      </c>
      <c r="E96" s="840">
        <v>0</v>
      </c>
    </row>
    <row r="97" spans="1:6" ht="12.75" customHeight="1">
      <c r="A97" s="627" t="s">
        <v>761</v>
      </c>
      <c r="B97" s="636">
        <v>1284377.99</v>
      </c>
      <c r="C97" s="636">
        <v>1284377.99</v>
      </c>
      <c r="D97" s="636">
        <f t="shared" si="1"/>
        <v>0</v>
      </c>
      <c r="E97" s="840">
        <v>0</v>
      </c>
    </row>
    <row r="98" spans="1:6" ht="12.75" customHeight="1">
      <c r="A98" s="627" t="s">
        <v>762</v>
      </c>
      <c r="B98" s="636">
        <v>9264027.25</v>
      </c>
      <c r="C98" s="636">
        <v>9264027.25</v>
      </c>
      <c r="D98" s="636">
        <f t="shared" si="1"/>
        <v>0</v>
      </c>
      <c r="E98" s="840">
        <v>0</v>
      </c>
    </row>
    <row r="99" spans="1:6" ht="12.75" customHeight="1">
      <c r="A99" s="627" t="s">
        <v>763</v>
      </c>
      <c r="B99" s="636">
        <v>5253471.24</v>
      </c>
      <c r="C99" s="636">
        <v>5253471.24</v>
      </c>
      <c r="D99" s="636">
        <f t="shared" si="1"/>
        <v>0</v>
      </c>
      <c r="E99" s="840">
        <v>0</v>
      </c>
    </row>
    <row r="100" spans="1:6" ht="12.75" customHeight="1">
      <c r="A100" s="627" t="s">
        <v>764</v>
      </c>
      <c r="B100" s="636">
        <v>2496360.2799999998</v>
      </c>
      <c r="C100" s="636">
        <v>2496360.2799999998</v>
      </c>
      <c r="D100" s="636">
        <f t="shared" si="1"/>
        <v>0</v>
      </c>
      <c r="E100" s="840">
        <v>0</v>
      </c>
    </row>
    <row r="101" spans="1:6" ht="12.75" customHeight="1">
      <c r="A101" s="627" t="s">
        <v>765</v>
      </c>
      <c r="B101" s="636">
        <v>2823.18</v>
      </c>
      <c r="C101" s="636">
        <v>2823.18</v>
      </c>
      <c r="D101" s="636">
        <f t="shared" si="1"/>
        <v>0</v>
      </c>
      <c r="E101" s="840">
        <v>0</v>
      </c>
    </row>
    <row r="102" spans="1:6" ht="12.75" customHeight="1">
      <c r="A102" s="627" t="s">
        <v>766</v>
      </c>
      <c r="B102" s="636">
        <v>405121.62</v>
      </c>
      <c r="C102" s="636">
        <v>405121.62</v>
      </c>
      <c r="D102" s="636">
        <f t="shared" si="1"/>
        <v>0</v>
      </c>
      <c r="E102" s="840">
        <v>0</v>
      </c>
    </row>
    <row r="103" spans="1:6" ht="12.75" customHeight="1">
      <c r="A103" s="627" t="s">
        <v>767</v>
      </c>
      <c r="B103" s="636">
        <v>40215.5</v>
      </c>
      <c r="C103" s="636">
        <v>40215.5</v>
      </c>
      <c r="D103" s="636">
        <f t="shared" si="1"/>
        <v>0</v>
      </c>
      <c r="E103" s="840">
        <v>0</v>
      </c>
    </row>
    <row r="104" spans="1:6" ht="12.75" customHeight="1">
      <c r="A104" s="627" t="s">
        <v>768</v>
      </c>
      <c r="B104" s="636">
        <v>570430.89</v>
      </c>
      <c r="C104" s="636">
        <v>570430.89</v>
      </c>
      <c r="D104" s="636">
        <f t="shared" si="1"/>
        <v>0</v>
      </c>
      <c r="E104" s="840">
        <v>0</v>
      </c>
    </row>
    <row r="105" spans="1:6" ht="12.75" customHeight="1">
      <c r="A105" s="627" t="s">
        <v>769</v>
      </c>
      <c r="B105" s="636">
        <v>14559</v>
      </c>
      <c r="C105" s="636">
        <v>14559</v>
      </c>
      <c r="D105" s="636">
        <f t="shared" si="1"/>
        <v>0</v>
      </c>
      <c r="E105" s="840">
        <v>0</v>
      </c>
    </row>
    <row r="106" spans="1:6" ht="12.75" customHeight="1">
      <c r="A106" s="273" t="s">
        <v>770</v>
      </c>
      <c r="B106" s="638">
        <f>SUM(B107:B125)</f>
        <v>-77676042.310000002</v>
      </c>
      <c r="C106" s="638">
        <f>SUM(C107:C125)</f>
        <v>-77676042.310000002</v>
      </c>
      <c r="D106" s="629">
        <f>SUM(D107:D125)</f>
        <v>0</v>
      </c>
      <c r="E106" s="277"/>
      <c r="F106" s="64"/>
    </row>
    <row r="107" spans="1:6" ht="12.75" customHeight="1">
      <c r="A107" s="627" t="s">
        <v>771</v>
      </c>
      <c r="B107" s="636">
        <v>-52638.96</v>
      </c>
      <c r="C107" s="636">
        <v>-52638.96</v>
      </c>
      <c r="D107" s="636">
        <f t="shared" si="1"/>
        <v>0</v>
      </c>
      <c r="E107" s="277"/>
      <c r="F107" s="64"/>
    </row>
    <row r="108" spans="1:6" ht="12.75" customHeight="1">
      <c r="A108" s="627" t="s">
        <v>772</v>
      </c>
      <c r="B108" s="636">
        <v>-7208912.5499999998</v>
      </c>
      <c r="C108" s="636">
        <v>-7208912.5499999998</v>
      </c>
      <c r="D108" s="636">
        <f t="shared" si="1"/>
        <v>0</v>
      </c>
      <c r="E108" s="277">
        <v>0</v>
      </c>
    </row>
    <row r="109" spans="1:6" ht="12.75" customHeight="1">
      <c r="A109" s="627" t="s">
        <v>1158</v>
      </c>
      <c r="B109" s="636">
        <v>-14559</v>
      </c>
      <c r="C109" s="636">
        <v>-14559</v>
      </c>
      <c r="D109" s="636">
        <f t="shared" si="1"/>
        <v>0</v>
      </c>
      <c r="E109" s="277">
        <v>0</v>
      </c>
    </row>
    <row r="110" spans="1:6" ht="12.75" customHeight="1">
      <c r="A110" s="627" t="s">
        <v>773</v>
      </c>
      <c r="B110" s="636">
        <v>-21692046.559999999</v>
      </c>
      <c r="C110" s="636">
        <v>-21692046.559999999</v>
      </c>
      <c r="D110" s="636">
        <f t="shared" si="1"/>
        <v>0</v>
      </c>
      <c r="E110" s="277"/>
    </row>
    <row r="111" spans="1:6" ht="12.75" customHeight="1">
      <c r="A111" s="627" t="s">
        <v>774</v>
      </c>
      <c r="B111" s="636">
        <v>-3108919.74</v>
      </c>
      <c r="C111" s="636">
        <v>-3108919.74</v>
      </c>
      <c r="D111" s="636">
        <f t="shared" si="1"/>
        <v>0</v>
      </c>
      <c r="E111" s="277"/>
    </row>
    <row r="112" spans="1:6" ht="12.75" customHeight="1">
      <c r="A112" s="627" t="s">
        <v>775</v>
      </c>
      <c r="B112" s="636">
        <v>-782651.54</v>
      </c>
      <c r="C112" s="636">
        <v>-782651.54</v>
      </c>
      <c r="D112" s="636">
        <f t="shared" si="1"/>
        <v>0</v>
      </c>
      <c r="E112" s="277"/>
    </row>
    <row r="113" spans="1:6" ht="12.75" customHeight="1">
      <c r="A113" s="627" t="s">
        <v>1290</v>
      </c>
      <c r="B113" s="636">
        <v>-16574.310000000001</v>
      </c>
      <c r="C113" s="636">
        <v>-16574.310000000001</v>
      </c>
      <c r="D113" s="636">
        <f t="shared" si="1"/>
        <v>0</v>
      </c>
      <c r="E113" s="277"/>
    </row>
    <row r="114" spans="1:6" ht="12.75" customHeight="1">
      <c r="A114" s="627" t="s">
        <v>776</v>
      </c>
      <c r="B114" s="636">
        <v>-226493.21</v>
      </c>
      <c r="C114" s="636">
        <v>-226493.21</v>
      </c>
      <c r="D114" s="636">
        <f t="shared" si="1"/>
        <v>0</v>
      </c>
      <c r="E114" s="277"/>
    </row>
    <row r="115" spans="1:6" ht="12.75" customHeight="1">
      <c r="A115" s="627" t="s">
        <v>777</v>
      </c>
      <c r="B115" s="636">
        <v>-91988.76</v>
      </c>
      <c r="C115" s="636">
        <v>-91988.76</v>
      </c>
      <c r="D115" s="636">
        <f t="shared" si="1"/>
        <v>0</v>
      </c>
      <c r="E115" s="277"/>
    </row>
    <row r="116" spans="1:6" ht="12.75" customHeight="1">
      <c r="A116" s="627" t="s">
        <v>778</v>
      </c>
      <c r="B116" s="636">
        <v>-1043022.03</v>
      </c>
      <c r="C116" s="636">
        <v>-1043022.03</v>
      </c>
      <c r="D116" s="636">
        <f t="shared" si="1"/>
        <v>0</v>
      </c>
      <c r="E116" s="277"/>
    </row>
    <row r="117" spans="1:6" ht="12.75" customHeight="1">
      <c r="A117" s="627" t="s">
        <v>779</v>
      </c>
      <c r="B117" s="636">
        <v>-26166.18</v>
      </c>
      <c r="C117" s="636">
        <v>-26166.18</v>
      </c>
      <c r="D117" s="636">
        <f t="shared" si="1"/>
        <v>0</v>
      </c>
      <c r="E117" s="277"/>
    </row>
    <row r="118" spans="1:6" ht="12.75" customHeight="1">
      <c r="A118" s="627" t="s">
        <v>780</v>
      </c>
      <c r="B118" s="636">
        <v>-10664997.710000001</v>
      </c>
      <c r="C118" s="636">
        <v>-10664997.710000001</v>
      </c>
      <c r="D118" s="636">
        <f t="shared" si="1"/>
        <v>0</v>
      </c>
      <c r="E118" s="277"/>
    </row>
    <row r="119" spans="1:6" ht="12.75" customHeight="1">
      <c r="A119" s="627" t="s">
        <v>1291</v>
      </c>
      <c r="B119" s="636">
        <v>-33682.9</v>
      </c>
      <c r="C119" s="636">
        <v>-33682.9</v>
      </c>
      <c r="D119" s="636">
        <f t="shared" si="1"/>
        <v>0</v>
      </c>
      <c r="E119" s="277"/>
    </row>
    <row r="120" spans="1:6" ht="12.75" customHeight="1">
      <c r="A120" s="627" t="s">
        <v>781</v>
      </c>
      <c r="B120" s="636">
        <v>-21149245.66</v>
      </c>
      <c r="C120" s="636">
        <v>-21149245.66</v>
      </c>
      <c r="D120" s="636">
        <f t="shared" si="1"/>
        <v>0</v>
      </c>
      <c r="E120" s="277"/>
      <c r="F120" s="634"/>
    </row>
    <row r="121" spans="1:6" ht="12.75" customHeight="1">
      <c r="A121" s="627" t="s">
        <v>782</v>
      </c>
      <c r="B121" s="636">
        <v>-184990.12</v>
      </c>
      <c r="C121" s="636">
        <v>-184990.12</v>
      </c>
      <c r="D121" s="636">
        <f t="shared" si="1"/>
        <v>0</v>
      </c>
      <c r="E121" s="277"/>
    </row>
    <row r="122" spans="1:6" ht="12.75" customHeight="1">
      <c r="A122" s="627" t="s">
        <v>783</v>
      </c>
      <c r="B122" s="636">
        <v>-1928977.86</v>
      </c>
      <c r="C122" s="636">
        <v>-1928977.86</v>
      </c>
      <c r="D122" s="636">
        <f t="shared" si="1"/>
        <v>0</v>
      </c>
      <c r="E122" s="277"/>
    </row>
    <row r="123" spans="1:6" ht="12.75" customHeight="1">
      <c r="A123" s="627" t="s">
        <v>784</v>
      </c>
      <c r="B123" s="636">
        <v>-8049574.6100000003</v>
      </c>
      <c r="C123" s="636">
        <v>-8049574.6100000003</v>
      </c>
      <c r="D123" s="636">
        <f t="shared" si="1"/>
        <v>0</v>
      </c>
      <c r="E123" s="277"/>
    </row>
    <row r="124" spans="1:6" ht="12.75" customHeight="1">
      <c r="A124" s="627" t="s">
        <v>785</v>
      </c>
      <c r="B124" s="636">
        <v>-1200685.3899999999</v>
      </c>
      <c r="C124" s="636">
        <v>-1200685.3899999999</v>
      </c>
      <c r="D124" s="636">
        <f t="shared" si="1"/>
        <v>0</v>
      </c>
      <c r="E124" s="277"/>
    </row>
    <row r="125" spans="1:6" ht="12.75" customHeight="1">
      <c r="A125" s="630" t="s">
        <v>786</v>
      </c>
      <c r="B125" s="636">
        <v>-199915.22</v>
      </c>
      <c r="C125" s="636">
        <v>-199915.22</v>
      </c>
      <c r="D125" s="636">
        <f t="shared" si="1"/>
        <v>0</v>
      </c>
      <c r="E125" s="278">
        <v>0</v>
      </c>
    </row>
    <row r="126" spans="1:6" ht="18" customHeight="1">
      <c r="B126" s="885">
        <f>B69+B75+B106</f>
        <v>113564714.32999998</v>
      </c>
      <c r="C126" s="885">
        <f>C69+C75+C106</f>
        <v>116768780.39999998</v>
      </c>
      <c r="D126" s="885">
        <f>D69+D75+D106</f>
        <v>3204066.0700000003</v>
      </c>
      <c r="E126" s="289"/>
    </row>
    <row r="128" spans="1:6" ht="21.75" customHeight="1">
      <c r="A128" s="269" t="s">
        <v>392</v>
      </c>
      <c r="B128" s="270" t="s">
        <v>319</v>
      </c>
      <c r="C128" s="270" t="s">
        <v>320</v>
      </c>
      <c r="D128" s="270" t="s">
        <v>321</v>
      </c>
      <c r="E128" s="270" t="s">
        <v>322</v>
      </c>
    </row>
    <row r="129" spans="1:5">
      <c r="A129" s="1005" t="s">
        <v>787</v>
      </c>
      <c r="B129" s="1006"/>
      <c r="C129" s="1006"/>
      <c r="D129" s="1006"/>
      <c r="E129" s="1006"/>
    </row>
    <row r="130" spans="1:5" ht="4.5" customHeight="1">
      <c r="A130" s="271"/>
      <c r="B130" s="272"/>
      <c r="C130" s="272"/>
      <c r="D130" s="272"/>
      <c r="E130" s="272"/>
    </row>
    <row r="131" spans="1:5">
      <c r="A131" s="273" t="s">
        <v>788</v>
      </c>
      <c r="B131" s="274"/>
      <c r="C131" s="1274" t="s">
        <v>715</v>
      </c>
      <c r="D131" s="1275"/>
      <c r="E131" s="274"/>
    </row>
    <row r="132" spans="1:5" ht="2.25" customHeight="1">
      <c r="A132" s="273"/>
      <c r="B132" s="274"/>
      <c r="C132" s="274"/>
      <c r="D132" s="274"/>
      <c r="E132" s="274"/>
    </row>
    <row r="133" spans="1:5">
      <c r="A133" s="17" t="s">
        <v>770</v>
      </c>
      <c r="B133" s="274"/>
      <c r="C133" s="274"/>
      <c r="D133" s="274"/>
      <c r="E133" s="274"/>
    </row>
    <row r="134" spans="1:5" ht="16.5" customHeight="1">
      <c r="B134" s="270">
        <f>SUM(B133:B133)</f>
        <v>0</v>
      </c>
      <c r="C134" s="270">
        <f>SUM(C133:C133)</f>
        <v>0</v>
      </c>
      <c r="D134" s="270">
        <f>SUM(D133:D133)</f>
        <v>0</v>
      </c>
      <c r="E134" s="289"/>
    </row>
    <row r="136" spans="1:5" ht="27" customHeight="1">
      <c r="A136" s="269" t="s">
        <v>393</v>
      </c>
      <c r="B136" s="270" t="s">
        <v>317</v>
      </c>
    </row>
    <row r="137" spans="1:5">
      <c r="A137" s="271" t="s">
        <v>789</v>
      </c>
      <c r="B137" s="1000" t="s">
        <v>733</v>
      </c>
    </row>
    <row r="138" spans="1:5" ht="4.5" customHeight="1">
      <c r="A138" s="17"/>
      <c r="B138" s="275"/>
    </row>
    <row r="139" spans="1:5" ht="15" customHeight="1">
      <c r="B139" s="270">
        <f>SUM(B138:B138)</f>
        <v>0</v>
      </c>
    </row>
    <row r="141" spans="1:5" ht="22.5" customHeight="1">
      <c r="A141" s="290" t="s">
        <v>395</v>
      </c>
      <c r="B141" s="291" t="s">
        <v>317</v>
      </c>
      <c r="C141" s="292" t="s">
        <v>394</v>
      </c>
    </row>
    <row r="142" spans="1:5" ht="5.25" customHeight="1">
      <c r="A142" s="293"/>
      <c r="B142" s="294"/>
      <c r="C142" s="295"/>
    </row>
    <row r="143" spans="1:5">
      <c r="A143" s="1276" t="s">
        <v>733</v>
      </c>
      <c r="B143" s="1277"/>
      <c r="C143" s="1278"/>
    </row>
    <row r="144" spans="1:5" ht="6" customHeight="1">
      <c r="A144" s="68"/>
      <c r="B144" s="297"/>
      <c r="C144" s="297"/>
    </row>
    <row r="145" spans="1:5" ht="14.25" customHeight="1">
      <c r="B145" s="270">
        <f>SUM(B144:B144)</f>
        <v>0</v>
      </c>
      <c r="C145" s="270"/>
    </row>
    <row r="147" spans="1:5">
      <c r="A147" s="18" t="s">
        <v>6</v>
      </c>
    </row>
    <row r="148" spans="1:5" ht="4.5" customHeight="1"/>
    <row r="149" spans="1:5" ht="20.25" customHeight="1">
      <c r="A149" s="290" t="s">
        <v>790</v>
      </c>
      <c r="B149" s="270" t="s">
        <v>317</v>
      </c>
      <c r="C149" s="270" t="s">
        <v>396</v>
      </c>
      <c r="D149" s="270" t="s">
        <v>397</v>
      </c>
      <c r="E149" s="270" t="s">
        <v>398</v>
      </c>
    </row>
    <row r="150" spans="1:5">
      <c r="A150" s="271" t="s">
        <v>791</v>
      </c>
      <c r="B150" s="629">
        <f>SUM(B151:B169)</f>
        <v>10333435.970000003</v>
      </c>
      <c r="C150" s="288"/>
      <c r="D150" s="288"/>
      <c r="E150" s="288"/>
    </row>
    <row r="151" spans="1:5">
      <c r="A151" s="627" t="s">
        <v>1338</v>
      </c>
      <c r="B151" s="636">
        <v>251224.45</v>
      </c>
      <c r="C151" s="277"/>
      <c r="D151" s="277"/>
      <c r="E151" s="277"/>
    </row>
    <row r="152" spans="1:5">
      <c r="A152" s="627" t="s">
        <v>792</v>
      </c>
      <c r="B152" s="636">
        <v>319628.63</v>
      </c>
      <c r="C152" s="277"/>
      <c r="D152" s="277"/>
      <c r="E152" s="277"/>
    </row>
    <row r="153" spans="1:5">
      <c r="A153" s="627" t="s">
        <v>793</v>
      </c>
      <c r="B153" s="636">
        <v>6074352.2400000002</v>
      </c>
      <c r="C153" s="277"/>
      <c r="D153" s="277"/>
      <c r="E153" s="277"/>
    </row>
    <row r="154" spans="1:5">
      <c r="A154" s="627" t="s">
        <v>1385</v>
      </c>
      <c r="B154" s="636">
        <v>431239.44</v>
      </c>
      <c r="C154" s="277"/>
      <c r="D154" s="277"/>
      <c r="E154" s="277"/>
    </row>
    <row r="155" spans="1:5">
      <c r="A155" s="627" t="s">
        <v>1510</v>
      </c>
      <c r="B155" s="636">
        <v>6443.8</v>
      </c>
      <c r="C155" s="277"/>
      <c r="D155" s="277"/>
      <c r="E155" s="277"/>
    </row>
    <row r="156" spans="1:5">
      <c r="A156" s="627" t="s">
        <v>794</v>
      </c>
      <c r="B156" s="636">
        <v>338499</v>
      </c>
      <c r="C156" s="277"/>
      <c r="D156" s="277"/>
      <c r="E156" s="277"/>
    </row>
    <row r="157" spans="1:5">
      <c r="A157" s="627" t="s">
        <v>795</v>
      </c>
      <c r="B157" s="636">
        <v>86137.58</v>
      </c>
      <c r="C157" s="277"/>
      <c r="D157" s="277"/>
      <c r="E157" s="277"/>
    </row>
    <row r="158" spans="1:5">
      <c r="A158" s="627" t="s">
        <v>1339</v>
      </c>
      <c r="B158" s="636">
        <v>174534.71</v>
      </c>
      <c r="C158" s="277"/>
      <c r="D158" s="277"/>
      <c r="E158" s="277"/>
    </row>
    <row r="159" spans="1:5">
      <c r="A159" s="627" t="s">
        <v>1352</v>
      </c>
      <c r="B159" s="636">
        <v>12211.95</v>
      </c>
      <c r="C159" s="277"/>
      <c r="D159" s="277"/>
      <c r="E159" s="277"/>
    </row>
    <row r="160" spans="1:5">
      <c r="A160" s="627" t="s">
        <v>796</v>
      </c>
      <c r="B160" s="636">
        <v>96370.61</v>
      </c>
      <c r="C160" s="277"/>
      <c r="D160" s="277"/>
      <c r="E160" s="277"/>
    </row>
    <row r="161" spans="1:5">
      <c r="A161" s="627" t="s">
        <v>1386</v>
      </c>
      <c r="B161" s="636">
        <v>98147.34</v>
      </c>
      <c r="C161" s="277"/>
      <c r="D161" s="277"/>
      <c r="E161" s="277"/>
    </row>
    <row r="162" spans="1:5">
      <c r="A162" s="627" t="s">
        <v>1535</v>
      </c>
      <c r="B162" s="636">
        <v>200.36</v>
      </c>
      <c r="C162" s="277"/>
      <c r="D162" s="277"/>
      <c r="E162" s="277"/>
    </row>
    <row r="163" spans="1:5">
      <c r="A163" s="627" t="s">
        <v>797</v>
      </c>
      <c r="B163" s="636">
        <v>198439.24</v>
      </c>
      <c r="C163" s="277"/>
      <c r="D163" s="277"/>
      <c r="E163" s="277"/>
    </row>
    <row r="164" spans="1:5">
      <c r="A164" s="627" t="s">
        <v>798</v>
      </c>
      <c r="B164" s="636">
        <v>65534.44</v>
      </c>
      <c r="C164" s="277"/>
      <c r="D164" s="277"/>
      <c r="E164" s="277"/>
    </row>
    <row r="165" spans="1:5">
      <c r="A165" s="627" t="s">
        <v>1387</v>
      </c>
      <c r="B165" s="636">
        <v>1030809.98</v>
      </c>
      <c r="C165" s="277"/>
      <c r="D165" s="277"/>
      <c r="E165" s="277"/>
    </row>
    <row r="166" spans="1:5">
      <c r="A166" s="627" t="s">
        <v>799</v>
      </c>
      <c r="B166" s="636">
        <v>255652.31</v>
      </c>
      <c r="C166" s="277"/>
      <c r="D166" s="277"/>
      <c r="E166" s="277"/>
    </row>
    <row r="167" spans="1:5">
      <c r="A167" s="627" t="s">
        <v>800</v>
      </c>
      <c r="B167" s="636">
        <v>192450.55</v>
      </c>
      <c r="C167" s="277"/>
      <c r="D167" s="277"/>
      <c r="E167" s="277"/>
    </row>
    <row r="168" spans="1:5">
      <c r="A168" s="627" t="s">
        <v>801</v>
      </c>
      <c r="B168" s="636">
        <v>23425.78</v>
      </c>
      <c r="C168" s="277"/>
      <c r="D168" s="277"/>
      <c r="E168" s="277"/>
    </row>
    <row r="169" spans="1:5">
      <c r="A169" s="627" t="s">
        <v>802</v>
      </c>
      <c r="B169" s="636">
        <v>678133.56</v>
      </c>
      <c r="C169" s="277"/>
      <c r="D169" s="277"/>
      <c r="E169" s="277"/>
    </row>
    <row r="170" spans="1:5" ht="16.5" customHeight="1">
      <c r="A170" s="824"/>
      <c r="B170" s="885">
        <f>B150</f>
        <v>10333435.970000003</v>
      </c>
      <c r="C170" s="628">
        <f>SUM(C150:C169)</f>
        <v>0</v>
      </c>
      <c r="D170" s="628">
        <f>SUM(D150:D169)</f>
        <v>0</v>
      </c>
      <c r="E170" s="628">
        <f>SUM(E150:E169)</f>
        <v>0</v>
      </c>
    </row>
    <row r="172" spans="1:5" ht="20.25" customHeight="1">
      <c r="A172" s="290" t="s">
        <v>400</v>
      </c>
      <c r="B172" s="291" t="s">
        <v>317</v>
      </c>
      <c r="C172" s="270" t="s">
        <v>399</v>
      </c>
      <c r="D172" s="270" t="s">
        <v>394</v>
      </c>
    </row>
    <row r="173" spans="1:5">
      <c r="A173" s="298" t="s">
        <v>803</v>
      </c>
      <c r="B173" s="299"/>
      <c r="C173" s="635" t="s">
        <v>733</v>
      </c>
      <c r="D173" s="301"/>
    </row>
    <row r="174" spans="1:5" ht="5.25" customHeight="1">
      <c r="A174" s="302"/>
      <c r="B174" s="303"/>
      <c r="C174" s="304"/>
      <c r="D174" s="305"/>
    </row>
    <row r="175" spans="1:5" ht="9.75" customHeight="1">
      <c r="A175" s="306"/>
      <c r="B175" s="307"/>
      <c r="C175" s="308"/>
      <c r="D175" s="309"/>
    </row>
    <row r="176" spans="1:5" ht="16.5" customHeight="1">
      <c r="B176" s="270">
        <f>SUM(B174:B175)</f>
        <v>0</v>
      </c>
      <c r="C176" s="1268"/>
      <c r="D176" s="1269"/>
    </row>
    <row r="179" spans="1:4" ht="27.75" customHeight="1">
      <c r="A179" s="290" t="s">
        <v>401</v>
      </c>
      <c r="B179" s="291" t="s">
        <v>317</v>
      </c>
      <c r="C179" s="270" t="s">
        <v>399</v>
      </c>
      <c r="D179" s="270" t="s">
        <v>394</v>
      </c>
    </row>
    <row r="180" spans="1:4">
      <c r="A180" s="298" t="s">
        <v>804</v>
      </c>
      <c r="B180" s="299"/>
      <c r="C180" s="300"/>
      <c r="D180" s="301"/>
    </row>
    <row r="181" spans="1:4">
      <c r="A181" s="627" t="s">
        <v>805</v>
      </c>
      <c r="B181" s="636">
        <v>25600</v>
      </c>
      <c r="C181" s="304"/>
      <c r="D181" s="305"/>
    </row>
    <row r="182" spans="1:4" ht="6.75" customHeight="1">
      <c r="A182" s="306"/>
      <c r="B182" s="307"/>
      <c r="C182" s="308"/>
      <c r="D182" s="309"/>
    </row>
    <row r="183" spans="1:4" ht="15" customHeight="1">
      <c r="B183" s="628">
        <f>SUM(B181:B182)</f>
        <v>25600</v>
      </c>
      <c r="C183" s="1268"/>
      <c r="D183" s="1269"/>
    </row>
    <row r="186" spans="1:4" ht="24" customHeight="1">
      <c r="A186" s="290" t="s">
        <v>402</v>
      </c>
      <c r="B186" s="291" t="s">
        <v>317</v>
      </c>
      <c r="C186" s="270" t="s">
        <v>399</v>
      </c>
      <c r="D186" s="270" t="s">
        <v>394</v>
      </c>
    </row>
    <row r="187" spans="1:4">
      <c r="A187" s="298" t="s">
        <v>806</v>
      </c>
      <c r="B187" s="299"/>
      <c r="C187" s="635" t="s">
        <v>733</v>
      </c>
      <c r="D187" s="301"/>
    </row>
    <row r="188" spans="1:4" ht="6.75" customHeight="1">
      <c r="A188" s="306"/>
      <c r="B188" s="307"/>
      <c r="C188" s="308"/>
      <c r="D188" s="309"/>
    </row>
    <row r="189" spans="1:4" ht="16.5" customHeight="1">
      <c r="B189" s="270">
        <f>SUM(B188:B188)</f>
        <v>0</v>
      </c>
      <c r="C189" s="1268"/>
      <c r="D189" s="1269"/>
    </row>
    <row r="192" spans="1:4" ht="24" customHeight="1">
      <c r="A192" s="290" t="s">
        <v>403</v>
      </c>
      <c r="B192" s="291" t="s">
        <v>317</v>
      </c>
      <c r="C192" s="310" t="s">
        <v>399</v>
      </c>
      <c r="D192" s="310" t="s">
        <v>325</v>
      </c>
    </row>
    <row r="193" spans="1:4">
      <c r="A193" s="298" t="s">
        <v>807</v>
      </c>
      <c r="B193" s="272"/>
      <c r="C193" s="272">
        <v>0</v>
      </c>
      <c r="D193" s="272">
        <v>0</v>
      </c>
    </row>
    <row r="194" spans="1:4">
      <c r="A194" s="627" t="s">
        <v>1183</v>
      </c>
      <c r="B194" s="636">
        <v>0</v>
      </c>
      <c r="C194" s="274"/>
      <c r="D194" s="274"/>
    </row>
    <row r="195" spans="1:4">
      <c r="A195" s="630" t="s">
        <v>1181</v>
      </c>
      <c r="B195" s="853">
        <v>0</v>
      </c>
      <c r="C195" s="275">
        <v>0</v>
      </c>
      <c r="D195" s="275">
        <v>0</v>
      </c>
    </row>
    <row r="196" spans="1:4" ht="7.5" customHeight="1">
      <c r="A196" s="1005"/>
      <c r="B196" s="1008"/>
      <c r="C196" s="1008">
        <v>0</v>
      </c>
      <c r="D196" s="1008">
        <v>0</v>
      </c>
    </row>
    <row r="197" spans="1:4" ht="18.75" customHeight="1">
      <c r="B197" s="628">
        <f>SUM(B194:B196)</f>
        <v>0</v>
      </c>
      <c r="C197" s="1268"/>
      <c r="D197" s="1269"/>
    </row>
    <row r="199" spans="1:4">
      <c r="A199" s="18" t="s">
        <v>406</v>
      </c>
    </row>
    <row r="200" spans="1:4" ht="7.5" customHeight="1">
      <c r="A200" s="18"/>
    </row>
    <row r="201" spans="1:4">
      <c r="A201" s="18" t="s">
        <v>404</v>
      </c>
    </row>
    <row r="202" spans="1:4" ht="7.5" customHeight="1"/>
    <row r="203" spans="1:4" ht="24" customHeight="1">
      <c r="A203" s="311" t="s">
        <v>323</v>
      </c>
      <c r="B203" s="312" t="s">
        <v>317</v>
      </c>
      <c r="C203" s="270" t="s">
        <v>324</v>
      </c>
      <c r="D203" s="270" t="s">
        <v>325</v>
      </c>
    </row>
    <row r="204" spans="1:4">
      <c r="A204" s="271" t="s">
        <v>808</v>
      </c>
      <c r="B204" s="637">
        <f>SUM(B205:B221)</f>
        <v>6309452.5899999999</v>
      </c>
      <c r="C204" s="288"/>
      <c r="D204" s="288"/>
    </row>
    <row r="205" spans="1:4" ht="12.75" customHeight="1">
      <c r="A205" s="627" t="s">
        <v>1461</v>
      </c>
      <c r="B205" s="636">
        <v>856423.26</v>
      </c>
      <c r="C205" s="277"/>
      <c r="D205" s="277"/>
    </row>
    <row r="206" spans="1:4" ht="12.75" customHeight="1">
      <c r="A206" s="627" t="s">
        <v>1511</v>
      </c>
      <c r="B206" s="636">
        <v>39440</v>
      </c>
      <c r="C206" s="277"/>
      <c r="D206" s="277"/>
    </row>
    <row r="207" spans="1:4" ht="12.75" customHeight="1">
      <c r="A207" s="627" t="s">
        <v>1240</v>
      </c>
      <c r="B207" s="636">
        <v>230772.31</v>
      </c>
      <c r="C207" s="277"/>
      <c r="D207" s="277"/>
    </row>
    <row r="208" spans="1:4" ht="12.75" customHeight="1">
      <c r="A208" s="627" t="s">
        <v>1462</v>
      </c>
      <c r="B208" s="636">
        <v>35198.29</v>
      </c>
      <c r="C208" s="277"/>
      <c r="D208" s="277"/>
    </row>
    <row r="209" spans="1:4" ht="12.75" customHeight="1">
      <c r="A209" s="627" t="s">
        <v>1251</v>
      </c>
      <c r="B209" s="636">
        <v>200137</v>
      </c>
      <c r="C209" s="277"/>
      <c r="D209" s="277"/>
    </row>
    <row r="210" spans="1:4" ht="12.75" customHeight="1">
      <c r="A210" s="627" t="s">
        <v>1429</v>
      </c>
      <c r="B210" s="636">
        <v>236218</v>
      </c>
      <c r="C210" s="277"/>
      <c r="D210" s="277"/>
    </row>
    <row r="211" spans="1:4" ht="12.75" customHeight="1">
      <c r="A211" s="627" t="s">
        <v>1241</v>
      </c>
      <c r="B211" s="636">
        <v>149809.35999999999</v>
      </c>
      <c r="C211" s="277"/>
      <c r="D211" s="277"/>
    </row>
    <row r="212" spans="1:4" ht="12.75" customHeight="1">
      <c r="A212" s="627" t="s">
        <v>1463</v>
      </c>
      <c r="B212" s="636">
        <v>23525.87</v>
      </c>
      <c r="C212" s="277"/>
      <c r="D212" s="277"/>
    </row>
    <row r="213" spans="1:4" ht="12.75" customHeight="1">
      <c r="A213" s="627" t="s">
        <v>1388</v>
      </c>
      <c r="B213" s="636">
        <v>1583925</v>
      </c>
      <c r="C213" s="277"/>
      <c r="D213" s="277"/>
    </row>
    <row r="214" spans="1:4" ht="12.75" customHeight="1">
      <c r="A214" s="627" t="s">
        <v>1389</v>
      </c>
      <c r="B214" s="636">
        <v>2729362.5</v>
      </c>
      <c r="C214" s="277"/>
      <c r="D214" s="277"/>
    </row>
    <row r="215" spans="1:4" ht="12.75" customHeight="1">
      <c r="A215" s="627" t="s">
        <v>1430</v>
      </c>
      <c r="B215" s="636">
        <v>54243</v>
      </c>
      <c r="C215" s="277"/>
      <c r="D215" s="277"/>
    </row>
    <row r="216" spans="1:4" ht="12.75" customHeight="1">
      <c r="A216" s="627" t="s">
        <v>1390</v>
      </c>
      <c r="B216" s="636">
        <v>92482</v>
      </c>
      <c r="C216" s="277"/>
      <c r="D216" s="277"/>
    </row>
    <row r="217" spans="1:4" ht="12.75" customHeight="1">
      <c r="A217" s="627" t="s">
        <v>1431</v>
      </c>
      <c r="B217" s="636">
        <v>38770</v>
      </c>
      <c r="C217" s="277"/>
      <c r="D217" s="277"/>
    </row>
    <row r="218" spans="1:4" ht="12.75" customHeight="1">
      <c r="A218" s="627" t="s">
        <v>1488</v>
      </c>
      <c r="B218" s="636">
        <v>621</v>
      </c>
      <c r="C218" s="277"/>
      <c r="D218" s="277"/>
    </row>
    <row r="219" spans="1:4" ht="12.75" customHeight="1">
      <c r="A219" s="627" t="s">
        <v>1432</v>
      </c>
      <c r="B219" s="636">
        <v>15791</v>
      </c>
      <c r="C219" s="277"/>
      <c r="D219" s="277"/>
    </row>
    <row r="220" spans="1:4" ht="12.75" customHeight="1">
      <c r="A220" s="627" t="s">
        <v>1391</v>
      </c>
      <c r="B220" s="636">
        <v>22522</v>
      </c>
      <c r="C220" s="277"/>
      <c r="D220" s="277"/>
    </row>
    <row r="221" spans="1:4" ht="12.75" customHeight="1">
      <c r="A221" s="627" t="s">
        <v>1512</v>
      </c>
      <c r="B221" s="636">
        <v>212</v>
      </c>
      <c r="C221" s="277"/>
      <c r="D221" s="277"/>
    </row>
    <row r="222" spans="1:4" ht="12.75" customHeight="1">
      <c r="A222" s="273" t="s">
        <v>809</v>
      </c>
      <c r="B222" s="638">
        <f>SUM(B223:B231)</f>
        <v>44201094.969999991</v>
      </c>
      <c r="C222" s="277"/>
      <c r="D222" s="277"/>
    </row>
    <row r="223" spans="1:4" ht="12.75" customHeight="1">
      <c r="A223" s="627" t="s">
        <v>1264</v>
      </c>
      <c r="B223" s="636">
        <v>18706836.129999999</v>
      </c>
      <c r="C223" s="277"/>
      <c r="D223" s="277"/>
    </row>
    <row r="224" spans="1:4" ht="12.75" customHeight="1">
      <c r="A224" s="627" t="s">
        <v>1270</v>
      </c>
      <c r="B224" s="636">
        <v>745389.9</v>
      </c>
      <c r="C224" s="277"/>
      <c r="D224" s="277"/>
    </row>
    <row r="225" spans="1:4" ht="12.75" customHeight="1">
      <c r="A225" s="627" t="s">
        <v>1271</v>
      </c>
      <c r="B225" s="636">
        <v>3675558.31</v>
      </c>
      <c r="C225" s="277"/>
      <c r="D225" s="277"/>
    </row>
    <row r="226" spans="1:4" ht="12.75" customHeight="1">
      <c r="A226" s="627" t="s">
        <v>1292</v>
      </c>
      <c r="B226" s="636">
        <v>0</v>
      </c>
      <c r="C226" s="277"/>
      <c r="D226" s="277"/>
    </row>
    <row r="227" spans="1:4" ht="12.75" customHeight="1">
      <c r="A227" s="627" t="s">
        <v>1242</v>
      </c>
      <c r="B227" s="636">
        <v>16805645.010000002</v>
      </c>
      <c r="C227" s="277"/>
      <c r="D227" s="277"/>
    </row>
    <row r="228" spans="1:4" ht="12.75" customHeight="1">
      <c r="A228" s="627" t="s">
        <v>1243</v>
      </c>
      <c r="B228" s="636">
        <v>717897.65</v>
      </c>
      <c r="C228" s="277"/>
      <c r="D228" s="277"/>
    </row>
    <row r="229" spans="1:4" ht="12.75" customHeight="1">
      <c r="A229" s="627" t="s">
        <v>1244</v>
      </c>
      <c r="B229" s="636">
        <v>3549767.97</v>
      </c>
      <c r="C229" s="277"/>
      <c r="D229" s="277"/>
    </row>
    <row r="230" spans="1:4" ht="12.75" customHeight="1">
      <c r="A230" s="627" t="s">
        <v>1300</v>
      </c>
      <c r="B230" s="636">
        <v>0</v>
      </c>
      <c r="C230" s="277"/>
      <c r="D230" s="277"/>
    </row>
    <row r="231" spans="1:4" ht="12.75" customHeight="1">
      <c r="A231" s="627" t="s">
        <v>1359</v>
      </c>
      <c r="B231" s="636">
        <v>0</v>
      </c>
      <c r="C231" s="277"/>
      <c r="D231" s="277"/>
    </row>
    <row r="232" spans="1:4" ht="15.75" customHeight="1">
      <c r="A232" s="824"/>
      <c r="B232" s="628">
        <f>B204+B222</f>
        <v>50510547.559999987</v>
      </c>
      <c r="C232" s="1268"/>
      <c r="D232" s="1269"/>
    </row>
    <row r="235" spans="1:4" ht="24.75" customHeight="1">
      <c r="A235" s="311" t="s">
        <v>421</v>
      </c>
      <c r="B235" s="312" t="s">
        <v>317</v>
      </c>
      <c r="C235" s="270" t="s">
        <v>324</v>
      </c>
      <c r="D235" s="270" t="s">
        <v>325</v>
      </c>
    </row>
    <row r="236" spans="1:4" ht="12.75" customHeight="1">
      <c r="A236" s="271" t="s">
        <v>810</v>
      </c>
      <c r="B236" s="637">
        <f>SUM(B237:B239)</f>
        <v>181517.85</v>
      </c>
      <c r="C236" s="288"/>
      <c r="D236" s="288"/>
    </row>
    <row r="237" spans="1:4" ht="12.75" customHeight="1">
      <c r="A237" s="627" t="s">
        <v>811</v>
      </c>
      <c r="B237" s="636">
        <v>0</v>
      </c>
      <c r="C237" s="277"/>
      <c r="D237" s="277"/>
    </row>
    <row r="238" spans="1:4" ht="12.75" customHeight="1">
      <c r="A238" s="627" t="s">
        <v>1178</v>
      </c>
      <c r="B238" s="636">
        <v>0</v>
      </c>
      <c r="C238" s="277"/>
      <c r="D238" s="277"/>
    </row>
    <row r="239" spans="1:4" ht="12.75" customHeight="1">
      <c r="A239" s="627" t="s">
        <v>812</v>
      </c>
      <c r="B239" s="636">
        <v>181517.85</v>
      </c>
      <c r="C239" s="277"/>
      <c r="D239" s="277"/>
    </row>
    <row r="240" spans="1:4" ht="12.75" customHeight="1">
      <c r="A240" s="17"/>
      <c r="B240" s="278"/>
      <c r="C240" s="278"/>
      <c r="D240" s="278"/>
    </row>
    <row r="241" spans="1:6" ht="16.5" customHeight="1">
      <c r="B241" s="628">
        <f>B236</f>
        <v>181517.85</v>
      </c>
      <c r="C241" s="1268"/>
      <c r="D241" s="1269"/>
      <c r="F241" s="1007"/>
    </row>
    <row r="242" spans="1:6">
      <c r="B242" s="1007"/>
    </row>
    <row r="243" spans="1:6">
      <c r="A243" s="18" t="s">
        <v>83</v>
      </c>
    </row>
    <row r="245" spans="1:6" ht="26.25" customHeight="1">
      <c r="A245" s="884" t="s">
        <v>326</v>
      </c>
      <c r="B245" s="312" t="s">
        <v>317</v>
      </c>
      <c r="C245" s="270" t="s">
        <v>327</v>
      </c>
      <c r="D245" s="270" t="s">
        <v>328</v>
      </c>
    </row>
    <row r="246" spans="1:6">
      <c r="A246" s="959" t="s">
        <v>813</v>
      </c>
      <c r="B246" s="855"/>
      <c r="C246" s="288"/>
      <c r="D246" s="288">
        <v>0</v>
      </c>
    </row>
    <row r="247" spans="1:6" ht="12.75" customHeight="1">
      <c r="A247" s="627" t="s">
        <v>814</v>
      </c>
      <c r="B247" s="636">
        <v>6950174.4299999997</v>
      </c>
      <c r="C247" s="636">
        <v>16.585100000000001</v>
      </c>
      <c r="D247" s="277"/>
    </row>
    <row r="248" spans="1:6" ht="12.75" customHeight="1">
      <c r="A248" s="627" t="s">
        <v>1433</v>
      </c>
      <c r="B248" s="636">
        <v>2033879.22</v>
      </c>
      <c r="C248" s="636">
        <v>4.8533999999999997</v>
      </c>
      <c r="D248" s="277"/>
    </row>
    <row r="249" spans="1:6" ht="12.75" customHeight="1">
      <c r="A249" s="627" t="s">
        <v>815</v>
      </c>
      <c r="B249" s="636">
        <v>11035188.68</v>
      </c>
      <c r="C249" s="636">
        <v>26.333100000000002</v>
      </c>
      <c r="D249" s="277"/>
    </row>
    <row r="250" spans="1:6" ht="12.75" customHeight="1">
      <c r="A250" s="627" t="s">
        <v>1489</v>
      </c>
      <c r="B250" s="636">
        <v>264661.09999999998</v>
      </c>
      <c r="C250" s="636">
        <v>0.63160000000000005</v>
      </c>
      <c r="D250" s="277"/>
    </row>
    <row r="251" spans="1:6" ht="12.75" customHeight="1">
      <c r="A251" s="627" t="s">
        <v>1490</v>
      </c>
      <c r="B251" s="636">
        <v>936868</v>
      </c>
      <c r="C251" s="636">
        <v>2.2355999999999998</v>
      </c>
      <c r="D251" s="277"/>
    </row>
    <row r="252" spans="1:6" ht="12.75" customHeight="1">
      <c r="A252" s="627" t="s">
        <v>1314</v>
      </c>
      <c r="B252" s="636">
        <v>431239.44</v>
      </c>
      <c r="C252" s="636">
        <v>1.0290999999999999</v>
      </c>
      <c r="D252" s="277"/>
    </row>
    <row r="253" spans="1:6" ht="12.75" customHeight="1">
      <c r="A253" s="627" t="s">
        <v>816</v>
      </c>
      <c r="B253" s="636">
        <v>5766237.8099999996</v>
      </c>
      <c r="C253" s="636">
        <v>13.7599</v>
      </c>
      <c r="D253" s="277"/>
    </row>
    <row r="254" spans="1:6" ht="12.75" customHeight="1">
      <c r="A254" s="627" t="s">
        <v>1434</v>
      </c>
      <c r="B254" s="636">
        <v>691782.17</v>
      </c>
      <c r="C254" s="636">
        <v>1.6508</v>
      </c>
      <c r="D254" s="277"/>
    </row>
    <row r="255" spans="1:6" ht="12.75" customHeight="1">
      <c r="A255" s="627" t="s">
        <v>1435</v>
      </c>
      <c r="B255" s="636">
        <v>278106.58</v>
      </c>
      <c r="C255" s="636">
        <v>0.66359999999999997</v>
      </c>
      <c r="D255" s="277"/>
    </row>
    <row r="256" spans="1:6" ht="12.75" customHeight="1">
      <c r="A256" s="627" t="s">
        <v>1315</v>
      </c>
      <c r="B256" s="636">
        <v>1319743.73</v>
      </c>
      <c r="C256" s="636">
        <v>3.1493000000000002</v>
      </c>
      <c r="D256" s="277"/>
    </row>
    <row r="257" spans="1:4" ht="12.75" customHeight="1">
      <c r="A257" s="627" t="s">
        <v>817</v>
      </c>
      <c r="B257" s="636">
        <v>928824.38</v>
      </c>
      <c r="C257" s="636">
        <v>2.2164000000000001</v>
      </c>
      <c r="D257" s="277"/>
    </row>
    <row r="258" spans="1:4" ht="12.75" customHeight="1">
      <c r="A258" s="627" t="s">
        <v>818</v>
      </c>
      <c r="B258" s="636">
        <v>6249302.8799999999</v>
      </c>
      <c r="C258" s="636">
        <v>14.912599999999999</v>
      </c>
      <c r="D258" s="277"/>
    </row>
    <row r="259" spans="1:4" ht="12.75" customHeight="1">
      <c r="A259" s="627" t="s">
        <v>1436</v>
      </c>
      <c r="B259" s="636">
        <v>748175.17</v>
      </c>
      <c r="C259" s="636">
        <v>1.7854000000000001</v>
      </c>
      <c r="D259" s="277"/>
    </row>
    <row r="260" spans="1:4" ht="12.75" customHeight="1">
      <c r="A260" s="627" t="s">
        <v>1513</v>
      </c>
      <c r="B260" s="636">
        <v>241.91</v>
      </c>
      <c r="C260" s="636">
        <v>5.9999999999999995E-4</v>
      </c>
      <c r="D260" s="277"/>
    </row>
    <row r="261" spans="1:4" ht="12.75" customHeight="1">
      <c r="A261" s="627" t="s">
        <v>1536</v>
      </c>
      <c r="B261" s="636">
        <v>1266</v>
      </c>
      <c r="C261" s="636">
        <v>3.0000000000000001E-3</v>
      </c>
      <c r="D261" s="277"/>
    </row>
    <row r="262" spans="1:4" ht="12.75" customHeight="1">
      <c r="A262" s="630" t="s">
        <v>1537</v>
      </c>
      <c r="B262" s="853">
        <v>64402.04</v>
      </c>
      <c r="C262" s="853">
        <v>0.1537</v>
      </c>
      <c r="D262" s="278"/>
    </row>
    <row r="263" spans="1:4" ht="12.75" customHeight="1">
      <c r="A263" s="854" t="s">
        <v>1514</v>
      </c>
      <c r="B263" s="855">
        <v>2828.75</v>
      </c>
      <c r="C263" s="855">
        <v>6.7999999999999996E-3</v>
      </c>
      <c r="D263" s="288"/>
    </row>
    <row r="264" spans="1:4" ht="12.75" customHeight="1">
      <c r="A264" s="627" t="s">
        <v>1464</v>
      </c>
      <c r="B264" s="636">
        <v>8376.44</v>
      </c>
      <c r="C264" s="636">
        <v>0.02</v>
      </c>
      <c r="D264" s="277"/>
    </row>
    <row r="265" spans="1:4" ht="12.75" customHeight="1">
      <c r="A265" s="627" t="s">
        <v>1465</v>
      </c>
      <c r="B265" s="636">
        <v>3960.28</v>
      </c>
      <c r="C265" s="636">
        <v>9.4999999999999998E-3</v>
      </c>
      <c r="D265" s="277"/>
    </row>
    <row r="266" spans="1:4" ht="12.75" customHeight="1">
      <c r="A266" s="627" t="s">
        <v>1538</v>
      </c>
      <c r="B266" s="636">
        <v>8405.56</v>
      </c>
      <c r="C266" s="636">
        <v>2.01E-2</v>
      </c>
      <c r="D266" s="277"/>
    </row>
    <row r="267" spans="1:4" ht="12.75" customHeight="1">
      <c r="A267" s="627" t="s">
        <v>1539</v>
      </c>
      <c r="B267" s="636">
        <v>4399.08</v>
      </c>
      <c r="C267" s="636">
        <v>1.0500000000000001E-2</v>
      </c>
      <c r="D267" s="277"/>
    </row>
    <row r="268" spans="1:4" ht="12.75" customHeight="1">
      <c r="A268" s="627" t="s">
        <v>1437</v>
      </c>
      <c r="B268" s="636">
        <v>7029.6</v>
      </c>
      <c r="C268" s="636">
        <v>1.6799999999999999E-2</v>
      </c>
      <c r="D268" s="277"/>
    </row>
    <row r="269" spans="1:4" ht="12.75" customHeight="1">
      <c r="A269" s="627" t="s">
        <v>1540</v>
      </c>
      <c r="B269" s="636">
        <v>12909</v>
      </c>
      <c r="C269" s="636">
        <v>3.0800000000000001E-2</v>
      </c>
      <c r="D269" s="277"/>
    </row>
    <row r="270" spans="1:4" ht="12.75" customHeight="1">
      <c r="A270" s="627" t="s">
        <v>1515</v>
      </c>
      <c r="B270" s="636">
        <v>2862</v>
      </c>
      <c r="C270" s="636">
        <v>6.7999999999999996E-3</v>
      </c>
      <c r="D270" s="277"/>
    </row>
    <row r="271" spans="1:4" ht="12.75" customHeight="1">
      <c r="A271" s="627" t="s">
        <v>1541</v>
      </c>
      <c r="B271" s="636">
        <v>2049.23</v>
      </c>
      <c r="C271" s="636">
        <v>4.8999999999999998E-3</v>
      </c>
      <c r="D271" s="277"/>
    </row>
    <row r="272" spans="1:4" ht="12.75" customHeight="1">
      <c r="A272" s="627" t="s">
        <v>1438</v>
      </c>
      <c r="B272" s="636">
        <v>103397.75</v>
      </c>
      <c r="C272" s="636">
        <v>0.2467</v>
      </c>
      <c r="D272" s="277"/>
    </row>
    <row r="273" spans="1:4" ht="12.75" customHeight="1">
      <c r="A273" s="627" t="s">
        <v>1542</v>
      </c>
      <c r="B273" s="636">
        <v>3514.8</v>
      </c>
      <c r="C273" s="636">
        <v>8.3999999999999995E-3</v>
      </c>
      <c r="D273" s="277"/>
    </row>
    <row r="274" spans="1:4" ht="12.75" customHeight="1">
      <c r="A274" s="627" t="s">
        <v>1491</v>
      </c>
      <c r="B274" s="636">
        <v>9548.67</v>
      </c>
      <c r="C274" s="636">
        <v>2.2800000000000001E-2</v>
      </c>
      <c r="D274" s="277"/>
    </row>
    <row r="275" spans="1:4" ht="12.75" customHeight="1">
      <c r="A275" s="627" t="s">
        <v>819</v>
      </c>
      <c r="B275" s="636">
        <v>388713</v>
      </c>
      <c r="C275" s="636">
        <v>0.92759999999999998</v>
      </c>
      <c r="D275" s="277"/>
    </row>
    <row r="276" spans="1:4" ht="12.75" customHeight="1">
      <c r="A276" s="627" t="s">
        <v>1466</v>
      </c>
      <c r="B276" s="636">
        <v>1993.6</v>
      </c>
      <c r="C276" s="636">
        <v>4.7999999999999996E-3</v>
      </c>
      <c r="D276" s="277"/>
    </row>
    <row r="277" spans="1:4" ht="12.75" customHeight="1">
      <c r="A277" s="627" t="s">
        <v>1439</v>
      </c>
      <c r="B277" s="636">
        <v>100159.64</v>
      </c>
      <c r="C277" s="636">
        <v>0.23899999999999999</v>
      </c>
      <c r="D277" s="277"/>
    </row>
    <row r="278" spans="1:4" ht="12.75" customHeight="1">
      <c r="A278" s="627" t="s">
        <v>1543</v>
      </c>
      <c r="B278" s="636">
        <v>100</v>
      </c>
      <c r="C278" s="636">
        <v>2.0000000000000001E-4</v>
      </c>
      <c r="D278" s="277"/>
    </row>
    <row r="279" spans="1:4" ht="12.75" customHeight="1">
      <c r="A279" s="627" t="s">
        <v>1467</v>
      </c>
      <c r="B279" s="636">
        <v>74281.48</v>
      </c>
      <c r="C279" s="636">
        <v>0.17730000000000001</v>
      </c>
      <c r="D279" s="277"/>
    </row>
    <row r="280" spans="1:4" ht="12.75" customHeight="1">
      <c r="A280" s="627" t="s">
        <v>1468</v>
      </c>
      <c r="B280" s="636">
        <v>1000.75</v>
      </c>
      <c r="C280" s="636">
        <v>2.3999999999999998E-3</v>
      </c>
      <c r="D280" s="277"/>
    </row>
    <row r="281" spans="1:4" ht="12.75" customHeight="1">
      <c r="A281" s="627" t="s">
        <v>1516</v>
      </c>
      <c r="B281" s="636">
        <v>63800</v>
      </c>
      <c r="C281" s="636">
        <v>0.1522</v>
      </c>
      <c r="D281" s="277"/>
    </row>
    <row r="282" spans="1:4" ht="12.75" customHeight="1">
      <c r="A282" s="627" t="s">
        <v>1469</v>
      </c>
      <c r="B282" s="636">
        <v>75450.759999999995</v>
      </c>
      <c r="C282" s="636">
        <v>0.18</v>
      </c>
      <c r="D282" s="277"/>
    </row>
    <row r="283" spans="1:4" ht="12.75" customHeight="1">
      <c r="A283" s="627" t="s">
        <v>1470</v>
      </c>
      <c r="B283" s="636">
        <v>88814.29</v>
      </c>
      <c r="C283" s="636">
        <v>0.21190000000000001</v>
      </c>
      <c r="D283" s="277"/>
    </row>
    <row r="284" spans="1:4" ht="12.75" customHeight="1">
      <c r="A284" s="627" t="s">
        <v>820</v>
      </c>
      <c r="B284" s="636">
        <v>3500.88</v>
      </c>
      <c r="C284" s="636">
        <v>8.3999999999999995E-3</v>
      </c>
      <c r="D284" s="277"/>
    </row>
    <row r="285" spans="1:4" ht="12.75" customHeight="1">
      <c r="A285" s="627" t="s">
        <v>1492</v>
      </c>
      <c r="B285" s="636">
        <v>26813.4</v>
      </c>
      <c r="C285" s="636">
        <v>6.4000000000000001E-2</v>
      </c>
      <c r="D285" s="277"/>
    </row>
    <row r="286" spans="1:4" ht="12.75" customHeight="1">
      <c r="A286" s="627" t="s">
        <v>1440</v>
      </c>
      <c r="B286" s="636">
        <v>89788.99</v>
      </c>
      <c r="C286" s="636">
        <v>0.21429999999999999</v>
      </c>
      <c r="D286" s="277"/>
    </row>
    <row r="287" spans="1:4" ht="12.75" customHeight="1">
      <c r="A287" s="627" t="s">
        <v>1471</v>
      </c>
      <c r="B287" s="636">
        <v>1640921.09</v>
      </c>
      <c r="C287" s="636">
        <v>3.9157000000000002</v>
      </c>
      <c r="D287" s="277"/>
    </row>
    <row r="288" spans="1:4" ht="12.75" customHeight="1">
      <c r="A288" s="627" t="s">
        <v>1493</v>
      </c>
      <c r="B288" s="636">
        <v>592809.64</v>
      </c>
      <c r="C288" s="636">
        <v>1.4146000000000001</v>
      </c>
      <c r="D288" s="277"/>
    </row>
    <row r="289" spans="1:6" ht="12.75" customHeight="1">
      <c r="A289" s="627" t="s">
        <v>1544</v>
      </c>
      <c r="B289" s="636">
        <v>25472.16</v>
      </c>
      <c r="C289" s="636">
        <v>6.08E-2</v>
      </c>
      <c r="D289" s="277"/>
    </row>
    <row r="290" spans="1:6" ht="12.75" customHeight="1">
      <c r="A290" s="627" t="s">
        <v>1472</v>
      </c>
      <c r="B290" s="636">
        <v>4908</v>
      </c>
      <c r="C290" s="636">
        <v>1.17E-2</v>
      </c>
      <c r="D290" s="277"/>
    </row>
    <row r="291" spans="1:6" ht="12.75" customHeight="1">
      <c r="A291" s="627" t="s">
        <v>1517</v>
      </c>
      <c r="B291" s="636">
        <v>10800</v>
      </c>
      <c r="C291" s="636">
        <v>2.58E-2</v>
      </c>
      <c r="D291" s="277"/>
    </row>
    <row r="292" spans="1:6" ht="12.75" customHeight="1">
      <c r="A292" s="627" t="s">
        <v>1473</v>
      </c>
      <c r="B292" s="636">
        <v>1249.32</v>
      </c>
      <c r="C292" s="636">
        <v>3.0000000000000001E-3</v>
      </c>
      <c r="D292" s="277"/>
    </row>
    <row r="293" spans="1:6" ht="12.75" customHeight="1">
      <c r="A293" s="627" t="s">
        <v>1441</v>
      </c>
      <c r="B293" s="636">
        <v>151355.62</v>
      </c>
      <c r="C293" s="636">
        <v>0.36120000000000002</v>
      </c>
      <c r="D293" s="277"/>
    </row>
    <row r="294" spans="1:6" ht="12.75" customHeight="1">
      <c r="A294" s="627" t="s">
        <v>1265</v>
      </c>
      <c r="B294" s="636">
        <v>634106.96</v>
      </c>
      <c r="C294" s="636">
        <v>1.5132000000000001</v>
      </c>
      <c r="D294" s="277"/>
    </row>
    <row r="295" spans="1:6" ht="12.75" customHeight="1">
      <c r="A295" s="627" t="s">
        <v>1494</v>
      </c>
      <c r="B295" s="636">
        <v>60723.31</v>
      </c>
      <c r="C295" s="636">
        <v>0.1449</v>
      </c>
      <c r="D295" s="277"/>
    </row>
    <row r="296" spans="1:6" ht="12.75" customHeight="1">
      <c r="A296" s="627" t="s">
        <v>1442</v>
      </c>
      <c r="B296" s="636">
        <v>0.22</v>
      </c>
      <c r="C296" s="636">
        <v>0</v>
      </c>
      <c r="D296" s="277"/>
    </row>
    <row r="297" spans="1:6" ht="15.75" customHeight="1">
      <c r="A297" s="824"/>
      <c r="B297" s="628">
        <f>SUM(B247:B296)</f>
        <v>41906137.809999995</v>
      </c>
      <c r="C297" s="963">
        <f>SUM(C247:C296)</f>
        <v>100.0003</v>
      </c>
      <c r="D297" s="270"/>
    </row>
    <row r="298" spans="1:6" ht="9" customHeight="1"/>
    <row r="299" spans="1:6">
      <c r="A299" s="18" t="s">
        <v>407</v>
      </c>
    </row>
    <row r="301" spans="1:6" ht="28.5" customHeight="1">
      <c r="A301" s="290" t="s">
        <v>408</v>
      </c>
      <c r="B301" s="291" t="s">
        <v>319</v>
      </c>
      <c r="C301" s="310" t="s">
        <v>320</v>
      </c>
      <c r="D301" s="310" t="s">
        <v>329</v>
      </c>
      <c r="E301" s="313" t="s">
        <v>381</v>
      </c>
      <c r="F301" s="291" t="s">
        <v>399</v>
      </c>
    </row>
    <row r="302" spans="1:6" ht="14.1" customHeight="1">
      <c r="A302" s="298" t="s">
        <v>821</v>
      </c>
      <c r="B302" s="272"/>
      <c r="C302" s="272"/>
      <c r="D302" s="272">
        <v>0</v>
      </c>
      <c r="E302" s="272">
        <v>0</v>
      </c>
      <c r="F302" s="314">
        <v>0</v>
      </c>
    </row>
    <row r="303" spans="1:6" ht="14.1" customHeight="1">
      <c r="A303" s="627" t="s">
        <v>822</v>
      </c>
      <c r="B303" s="636">
        <v>16926050.260000002</v>
      </c>
      <c r="C303" s="636">
        <v>16926050.260000002</v>
      </c>
      <c r="D303" s="636">
        <v>0</v>
      </c>
      <c r="E303" s="844">
        <v>0</v>
      </c>
      <c r="F303" s="844">
        <v>0</v>
      </c>
    </row>
    <row r="304" spans="1:6" ht="14.1" customHeight="1">
      <c r="A304" s="627" t="s">
        <v>823</v>
      </c>
      <c r="B304" s="636">
        <v>-398279.2</v>
      </c>
      <c r="C304" s="636">
        <v>-398279.2</v>
      </c>
      <c r="D304" s="636">
        <f>-(B304-C304)</f>
        <v>0</v>
      </c>
      <c r="E304" s="844">
        <v>0</v>
      </c>
      <c r="F304" s="844">
        <v>0</v>
      </c>
    </row>
    <row r="305" spans="1:8" ht="14.1" customHeight="1">
      <c r="A305" s="627" t="s">
        <v>1278</v>
      </c>
      <c r="B305" s="636">
        <v>100350</v>
      </c>
      <c r="C305" s="636">
        <v>0</v>
      </c>
      <c r="D305" s="636">
        <f t="shared" ref="D305:D314" si="2">C305-B305</f>
        <v>-100350</v>
      </c>
      <c r="E305" s="844"/>
      <c r="F305" s="844"/>
    </row>
    <row r="306" spans="1:8" ht="14.1" customHeight="1">
      <c r="A306" s="627" t="s">
        <v>1279</v>
      </c>
      <c r="B306" s="636">
        <v>840778.58</v>
      </c>
      <c r="C306" s="636">
        <v>0</v>
      </c>
      <c r="D306" s="636">
        <f t="shared" si="2"/>
        <v>-840778.58</v>
      </c>
      <c r="E306" s="844"/>
      <c r="F306" s="844"/>
    </row>
    <row r="307" spans="1:8" ht="14.1" customHeight="1">
      <c r="A307" s="627" t="s">
        <v>1344</v>
      </c>
      <c r="B307" s="636">
        <v>5097256.08</v>
      </c>
      <c r="C307" s="636">
        <v>0</v>
      </c>
      <c r="D307" s="636">
        <f t="shared" si="2"/>
        <v>-5097256.08</v>
      </c>
      <c r="E307" s="844">
        <v>0</v>
      </c>
      <c r="F307" s="844">
        <v>0</v>
      </c>
    </row>
    <row r="308" spans="1:8" ht="14.1" customHeight="1">
      <c r="A308" s="627" t="s">
        <v>1164</v>
      </c>
      <c r="B308" s="636">
        <v>1053350.1100000001</v>
      </c>
      <c r="C308" s="636">
        <v>1053350.1100000001</v>
      </c>
      <c r="D308" s="636">
        <f t="shared" si="2"/>
        <v>0</v>
      </c>
      <c r="E308" s="844">
        <v>0</v>
      </c>
      <c r="F308" s="844">
        <v>0</v>
      </c>
    </row>
    <row r="309" spans="1:8" ht="14.1" customHeight="1">
      <c r="A309" s="627" t="s">
        <v>824</v>
      </c>
      <c r="B309" s="636">
        <v>20997646.82</v>
      </c>
      <c r="C309" s="636">
        <v>26094902.899999999</v>
      </c>
      <c r="D309" s="636">
        <f t="shared" si="2"/>
        <v>5097256.0799999982</v>
      </c>
      <c r="E309" s="844">
        <v>0</v>
      </c>
      <c r="F309" s="844">
        <v>0</v>
      </c>
    </row>
    <row r="310" spans="1:8" ht="14.1" customHeight="1">
      <c r="A310" s="627" t="s">
        <v>825</v>
      </c>
      <c r="B310" s="636">
        <v>33598859.079999998</v>
      </c>
      <c r="C310" s="636">
        <v>33598859.079999998</v>
      </c>
      <c r="D310" s="636">
        <f t="shared" si="2"/>
        <v>0</v>
      </c>
      <c r="E310" s="844">
        <v>0</v>
      </c>
      <c r="F310" s="844">
        <v>0</v>
      </c>
    </row>
    <row r="311" spans="1:8" ht="14.1" customHeight="1">
      <c r="A311" s="627" t="s">
        <v>826</v>
      </c>
      <c r="B311" s="636">
        <v>25961718.879999999</v>
      </c>
      <c r="C311" s="636">
        <v>26062068.879999999</v>
      </c>
      <c r="D311" s="636">
        <f t="shared" si="2"/>
        <v>100350</v>
      </c>
      <c r="E311" s="844">
        <v>0</v>
      </c>
      <c r="F311" s="844">
        <v>0</v>
      </c>
    </row>
    <row r="312" spans="1:8" ht="14.1" customHeight="1">
      <c r="A312" s="627" t="s">
        <v>827</v>
      </c>
      <c r="B312" s="636">
        <v>10410976.609999999</v>
      </c>
      <c r="C312" s="636">
        <v>11251755.189999999</v>
      </c>
      <c r="D312" s="636">
        <f t="shared" si="2"/>
        <v>840778.58000000007</v>
      </c>
      <c r="E312" s="844">
        <v>0</v>
      </c>
      <c r="F312" s="844">
        <v>0</v>
      </c>
    </row>
    <row r="313" spans="1:8" ht="14.1" customHeight="1">
      <c r="A313" s="627" t="s">
        <v>1216</v>
      </c>
      <c r="B313" s="636">
        <v>3068773.17</v>
      </c>
      <c r="C313" s="636">
        <v>3068773.17</v>
      </c>
      <c r="D313" s="636">
        <f t="shared" si="2"/>
        <v>0</v>
      </c>
      <c r="E313" s="844"/>
      <c r="F313" s="844"/>
    </row>
    <row r="314" spans="1:8" ht="13.5" customHeight="1">
      <c r="A314" s="630" t="s">
        <v>828</v>
      </c>
      <c r="B314" s="853">
        <v>52953948.969999999</v>
      </c>
      <c r="C314" s="853">
        <v>52953948.969999999</v>
      </c>
      <c r="D314" s="636">
        <f t="shared" si="2"/>
        <v>0</v>
      </c>
      <c r="E314" s="942">
        <v>0</v>
      </c>
      <c r="F314" s="942">
        <v>0</v>
      </c>
    </row>
    <row r="315" spans="1:8" ht="19.5" customHeight="1">
      <c r="A315" s="824"/>
      <c r="B315" s="628">
        <f>SUM(B303:B314)</f>
        <v>170611429.35999998</v>
      </c>
      <c r="C315" s="628">
        <f>SUM(C303:C314)</f>
        <v>170611429.36000001</v>
      </c>
      <c r="D315" s="628">
        <f>SUM(D303:D314)</f>
        <v>-1.862645149230957E-9</v>
      </c>
      <c r="E315" s="639"/>
      <c r="F315" s="640"/>
      <c r="H315" s="634"/>
    </row>
    <row r="317" spans="1:8" ht="27" customHeight="1">
      <c r="A317" s="311" t="s">
        <v>409</v>
      </c>
      <c r="B317" s="312" t="s">
        <v>319</v>
      </c>
      <c r="C317" s="270" t="s">
        <v>320</v>
      </c>
      <c r="D317" s="270" t="s">
        <v>329</v>
      </c>
      <c r="E317" s="315" t="s">
        <v>399</v>
      </c>
    </row>
    <row r="318" spans="1:8" ht="14.1" customHeight="1">
      <c r="A318" s="298" t="s">
        <v>829</v>
      </c>
      <c r="B318" s="272"/>
      <c r="C318" s="636"/>
      <c r="D318" s="272"/>
      <c r="E318" s="272"/>
    </row>
    <row r="319" spans="1:8" ht="14.1" customHeight="1">
      <c r="A319" s="627" t="s">
        <v>830</v>
      </c>
      <c r="B319" s="636">
        <v>8125530.8099999996</v>
      </c>
      <c r="C319" s="636">
        <v>8785927.5999999996</v>
      </c>
      <c r="D319" s="636">
        <f>C319-B319</f>
        <v>660396.79</v>
      </c>
      <c r="E319" s="844">
        <v>0</v>
      </c>
    </row>
    <row r="320" spans="1:8" ht="14.1" customHeight="1">
      <c r="A320" s="627" t="s">
        <v>831</v>
      </c>
      <c r="B320" s="636">
        <v>9676508.0399999991</v>
      </c>
      <c r="C320" s="636">
        <v>9676508.0399999991</v>
      </c>
      <c r="D320" s="636">
        <f t="shared" ref="D320:D349" si="3">C320-B320</f>
        <v>0</v>
      </c>
      <c r="E320" s="844">
        <v>0</v>
      </c>
    </row>
    <row r="321" spans="1:5" ht="14.1" customHeight="1">
      <c r="A321" s="627" t="s">
        <v>832</v>
      </c>
      <c r="B321" s="636">
        <v>-2917150.1</v>
      </c>
      <c r="C321" s="636">
        <v>-2917150.1</v>
      </c>
      <c r="D321" s="636">
        <f t="shared" si="3"/>
        <v>0</v>
      </c>
      <c r="E321" s="844">
        <v>0</v>
      </c>
    </row>
    <row r="322" spans="1:5" ht="14.1" customHeight="1">
      <c r="A322" s="627" t="s">
        <v>833</v>
      </c>
      <c r="B322" s="636">
        <v>-2194315.7400000002</v>
      </c>
      <c r="C322" s="636">
        <v>-2194315.7400000002</v>
      </c>
      <c r="D322" s="636">
        <f t="shared" si="3"/>
        <v>0</v>
      </c>
      <c r="E322" s="844">
        <v>0</v>
      </c>
    </row>
    <row r="323" spans="1:5" ht="14.1" customHeight="1">
      <c r="A323" s="627" t="s">
        <v>834</v>
      </c>
      <c r="B323" s="636">
        <v>-2057568.62</v>
      </c>
      <c r="C323" s="636">
        <v>-2057568.62</v>
      </c>
      <c r="D323" s="636">
        <f t="shared" si="3"/>
        <v>0</v>
      </c>
      <c r="E323" s="844">
        <v>0</v>
      </c>
    </row>
    <row r="324" spans="1:5" ht="14.1" customHeight="1">
      <c r="A324" s="627" t="s">
        <v>835</v>
      </c>
      <c r="B324" s="636">
        <v>-3926931.38</v>
      </c>
      <c r="C324" s="636">
        <v>-3926931.38</v>
      </c>
      <c r="D324" s="636">
        <f t="shared" si="3"/>
        <v>0</v>
      </c>
      <c r="E324" s="844">
        <v>0</v>
      </c>
    </row>
    <row r="325" spans="1:5" ht="14.1" customHeight="1">
      <c r="A325" s="627" t="s">
        <v>836</v>
      </c>
      <c r="B325" s="636">
        <v>-19386802.93</v>
      </c>
      <c r="C325" s="636">
        <v>-19386802.93</v>
      </c>
      <c r="D325" s="636">
        <f t="shared" si="3"/>
        <v>0</v>
      </c>
      <c r="E325" s="844">
        <v>0</v>
      </c>
    </row>
    <row r="326" spans="1:5" ht="14.1" customHeight="1">
      <c r="A326" s="627" t="s">
        <v>837</v>
      </c>
      <c r="B326" s="636">
        <v>-26322462.670000002</v>
      </c>
      <c r="C326" s="636">
        <v>-26322462.670000002</v>
      </c>
      <c r="D326" s="636">
        <f t="shared" si="3"/>
        <v>0</v>
      </c>
      <c r="E326" s="844">
        <v>0</v>
      </c>
    </row>
    <row r="327" spans="1:5" ht="14.1" customHeight="1">
      <c r="A327" s="630" t="s">
        <v>838</v>
      </c>
      <c r="B327" s="853">
        <v>-12699781.65</v>
      </c>
      <c r="C327" s="853">
        <v>-12699781.65</v>
      </c>
      <c r="D327" s="853">
        <f t="shared" si="3"/>
        <v>0</v>
      </c>
      <c r="E327" s="942">
        <v>0</v>
      </c>
    </row>
    <row r="328" spans="1:5" ht="14.1" customHeight="1">
      <c r="A328" s="854" t="s">
        <v>839</v>
      </c>
      <c r="B328" s="855">
        <v>-19293928.800000001</v>
      </c>
      <c r="C328" s="855">
        <v>-19293928.800000001</v>
      </c>
      <c r="D328" s="855">
        <f t="shared" si="3"/>
        <v>0</v>
      </c>
      <c r="E328" s="1075">
        <v>0</v>
      </c>
    </row>
    <row r="329" spans="1:5" ht="14.1" customHeight="1">
      <c r="A329" s="627" t="s">
        <v>840</v>
      </c>
      <c r="B329" s="636">
        <v>-20755261.420000002</v>
      </c>
      <c r="C329" s="636">
        <v>-20755261.420000002</v>
      </c>
      <c r="D329" s="636">
        <f t="shared" si="3"/>
        <v>0</v>
      </c>
      <c r="E329" s="844">
        <v>0</v>
      </c>
    </row>
    <row r="330" spans="1:5" ht="14.1" customHeight="1">
      <c r="A330" s="627" t="s">
        <v>1114</v>
      </c>
      <c r="B330" s="636">
        <v>-20685889.780000001</v>
      </c>
      <c r="C330" s="636">
        <v>-20685889.780000001</v>
      </c>
      <c r="D330" s="636">
        <f t="shared" si="3"/>
        <v>0</v>
      </c>
      <c r="E330" s="844">
        <v>0</v>
      </c>
    </row>
    <row r="331" spans="1:5" ht="14.1" customHeight="1">
      <c r="A331" s="627" t="s">
        <v>1165</v>
      </c>
      <c r="B331" s="636">
        <v>-28437096.379999999</v>
      </c>
      <c r="C331" s="636">
        <v>-28437096.379999999</v>
      </c>
      <c r="D331" s="636">
        <f t="shared" si="3"/>
        <v>0</v>
      </c>
      <c r="E331" s="844">
        <v>0</v>
      </c>
    </row>
    <row r="332" spans="1:5" ht="14.1" customHeight="1">
      <c r="A332" s="627" t="s">
        <v>1184</v>
      </c>
      <c r="B332" s="636">
        <v>-8137343.9400000004</v>
      </c>
      <c r="C332" s="636">
        <v>-8137343.9400000004</v>
      </c>
      <c r="D332" s="636">
        <f t="shared" si="3"/>
        <v>0</v>
      </c>
      <c r="E332" s="844"/>
    </row>
    <row r="333" spans="1:5" ht="14.1" customHeight="1">
      <c r="A333" s="627" t="s">
        <v>1245</v>
      </c>
      <c r="B333" s="636">
        <v>-5563558.5599999996</v>
      </c>
      <c r="C333" s="636">
        <v>-5563558.5599999996</v>
      </c>
      <c r="D333" s="636">
        <f t="shared" si="3"/>
        <v>0</v>
      </c>
      <c r="E333" s="844"/>
    </row>
    <row r="334" spans="1:5" ht="14.1" customHeight="1">
      <c r="A334" s="627" t="s">
        <v>1301</v>
      </c>
      <c r="B334" s="636">
        <v>-7904911.4800000004</v>
      </c>
      <c r="C334" s="636">
        <v>-7921149.2199999997</v>
      </c>
      <c r="D334" s="636">
        <f t="shared" si="3"/>
        <v>-16237.739999999292</v>
      </c>
      <c r="E334" s="844"/>
    </row>
    <row r="335" spans="1:5" ht="14.1" customHeight="1">
      <c r="A335" s="627" t="s">
        <v>1392</v>
      </c>
      <c r="B335" s="636"/>
      <c r="C335" s="636">
        <v>-11011936.380000001</v>
      </c>
      <c r="D335" s="636">
        <f t="shared" si="3"/>
        <v>-11011936.380000001</v>
      </c>
      <c r="E335" s="844"/>
    </row>
    <row r="336" spans="1:5" ht="14.1" customHeight="1">
      <c r="A336" s="627" t="s">
        <v>841</v>
      </c>
      <c r="B336" s="636">
        <v>7534788.3600000003</v>
      </c>
      <c r="C336" s="636">
        <v>7549588.3600000003</v>
      </c>
      <c r="D336" s="636">
        <f t="shared" si="3"/>
        <v>14800</v>
      </c>
      <c r="E336" s="844">
        <v>0</v>
      </c>
    </row>
    <row r="337" spans="1:5" ht="14.1" customHeight="1">
      <c r="A337" s="627" t="s">
        <v>842</v>
      </c>
      <c r="B337" s="636">
        <v>30632192.57</v>
      </c>
      <c r="C337" s="636">
        <v>30856134.59</v>
      </c>
      <c r="D337" s="636">
        <f t="shared" si="3"/>
        <v>223942.01999999955</v>
      </c>
      <c r="E337" s="844">
        <v>0</v>
      </c>
    </row>
    <row r="338" spans="1:5" ht="14.1" customHeight="1">
      <c r="A338" s="627" t="s">
        <v>843</v>
      </c>
      <c r="B338" s="636">
        <v>61132529.549999997</v>
      </c>
      <c r="C338" s="636">
        <v>61132529.549999997</v>
      </c>
      <c r="D338" s="636">
        <f t="shared" si="3"/>
        <v>0</v>
      </c>
      <c r="E338" s="844">
        <v>0</v>
      </c>
    </row>
    <row r="339" spans="1:5" ht="14.1" customHeight="1">
      <c r="A339" s="627" t="s">
        <v>844</v>
      </c>
      <c r="B339" s="636">
        <v>34197453.350000001</v>
      </c>
      <c r="C339" s="636">
        <v>34197453.350000001</v>
      </c>
      <c r="D339" s="636">
        <f t="shared" si="3"/>
        <v>0</v>
      </c>
      <c r="E339" s="844">
        <v>0</v>
      </c>
    </row>
    <row r="340" spans="1:5" ht="14.1" customHeight="1">
      <c r="A340" s="627" t="s">
        <v>1202</v>
      </c>
      <c r="B340" s="636">
        <v>331918.46999999997</v>
      </c>
      <c r="C340" s="636">
        <v>331918.46999999997</v>
      </c>
      <c r="D340" s="636">
        <f t="shared" si="3"/>
        <v>0</v>
      </c>
      <c r="E340" s="844"/>
    </row>
    <row r="341" spans="1:5" ht="14.1" customHeight="1">
      <c r="A341" s="627" t="s">
        <v>1212</v>
      </c>
      <c r="B341" s="636">
        <v>783848.5</v>
      </c>
      <c r="C341" s="636">
        <v>783848.5</v>
      </c>
      <c r="D341" s="636">
        <f t="shared" si="3"/>
        <v>0</v>
      </c>
      <c r="E341" s="844"/>
    </row>
    <row r="342" spans="1:5" ht="14.1" customHeight="1">
      <c r="A342" s="627" t="s">
        <v>1203</v>
      </c>
      <c r="B342" s="636">
        <v>69492</v>
      </c>
      <c r="C342" s="636">
        <v>69492</v>
      </c>
      <c r="D342" s="636">
        <f t="shared" si="3"/>
        <v>0</v>
      </c>
      <c r="E342" s="844"/>
    </row>
    <row r="343" spans="1:5" ht="14.1" customHeight="1">
      <c r="A343" s="627" t="s">
        <v>1280</v>
      </c>
      <c r="B343" s="636">
        <v>677313.92</v>
      </c>
      <c r="C343" s="636">
        <v>677313.92</v>
      </c>
      <c r="D343" s="636">
        <f t="shared" si="3"/>
        <v>0</v>
      </c>
      <c r="E343" s="844"/>
    </row>
    <row r="344" spans="1:5" ht="14.1" customHeight="1">
      <c r="A344" s="627" t="s">
        <v>1252</v>
      </c>
      <c r="B344" s="636">
        <v>109397.07</v>
      </c>
      <c r="C344" s="636">
        <v>109397.07</v>
      </c>
      <c r="D344" s="636">
        <f t="shared" si="3"/>
        <v>0</v>
      </c>
      <c r="E344" s="844"/>
    </row>
    <row r="345" spans="1:5" ht="14.1" customHeight="1">
      <c r="A345" s="627" t="s">
        <v>1302</v>
      </c>
      <c r="B345" s="636">
        <v>3165419.03</v>
      </c>
      <c r="C345" s="636">
        <v>3165419.03</v>
      </c>
      <c r="D345" s="636">
        <f t="shared" si="3"/>
        <v>0</v>
      </c>
      <c r="E345" s="844"/>
    </row>
    <row r="346" spans="1:5" ht="14.1" customHeight="1">
      <c r="A346" s="627" t="s">
        <v>1393</v>
      </c>
      <c r="B346" s="636">
        <v>0</v>
      </c>
      <c r="C346" s="636">
        <v>6195613.0099999998</v>
      </c>
      <c r="D346" s="636">
        <f t="shared" si="3"/>
        <v>6195613.0099999998</v>
      </c>
      <c r="E346" s="844"/>
    </row>
    <row r="347" spans="1:5" ht="14.1" customHeight="1">
      <c r="A347" s="627" t="s">
        <v>1303</v>
      </c>
      <c r="B347" s="636">
        <v>4975997.8499999996</v>
      </c>
      <c r="C347" s="636">
        <v>4975997.8499999996</v>
      </c>
      <c r="D347" s="636">
        <f t="shared" si="3"/>
        <v>0</v>
      </c>
      <c r="E347" s="844"/>
    </row>
    <row r="348" spans="1:5" ht="14.1" customHeight="1">
      <c r="A348" s="627" t="s">
        <v>1304</v>
      </c>
      <c r="B348" s="636">
        <v>90000</v>
      </c>
      <c r="C348" s="636">
        <v>3201226.27</v>
      </c>
      <c r="D348" s="636">
        <f t="shared" si="3"/>
        <v>3111226.27</v>
      </c>
      <c r="E348" s="844"/>
    </row>
    <row r="349" spans="1:5" ht="14.1" customHeight="1">
      <c r="A349" s="630" t="s">
        <v>845</v>
      </c>
      <c r="B349" s="636">
        <v>60723.31</v>
      </c>
      <c r="C349" s="636">
        <v>60723.31</v>
      </c>
      <c r="D349" s="636">
        <f t="shared" si="3"/>
        <v>0</v>
      </c>
      <c r="E349" s="942">
        <v>0</v>
      </c>
    </row>
    <row r="350" spans="1:5" ht="20.25" customHeight="1">
      <c r="A350" s="824"/>
      <c r="B350" s="881">
        <f>SUM(B319:B349)</f>
        <v>-18719890.619999986</v>
      </c>
      <c r="C350" s="881">
        <f>SUM(C319:C349)</f>
        <v>-19542086.649999991</v>
      </c>
      <c r="D350" s="881">
        <f>SUM(D319:D349)</f>
        <v>-822196.03000000073</v>
      </c>
      <c r="E350" s="640"/>
    </row>
    <row r="352" spans="1:5" ht="6.75" customHeight="1"/>
    <row r="353" spans="1:5">
      <c r="A353" s="18" t="s">
        <v>410</v>
      </c>
    </row>
    <row r="355" spans="1:5" ht="30.75" customHeight="1">
      <c r="A355" s="311" t="s">
        <v>411</v>
      </c>
      <c r="B355" s="312" t="s">
        <v>319</v>
      </c>
      <c r="C355" s="270" t="s">
        <v>320</v>
      </c>
      <c r="D355" s="270" t="s">
        <v>321</v>
      </c>
    </row>
    <row r="356" spans="1:5" ht="14.1" customHeight="1">
      <c r="A356" s="298" t="s">
        <v>846</v>
      </c>
      <c r="B356" s="272"/>
      <c r="C356" s="272"/>
      <c r="D356" s="272"/>
    </row>
    <row r="357" spans="1:5" ht="14.1" customHeight="1">
      <c r="A357" s="627" t="s">
        <v>847</v>
      </c>
      <c r="B357" s="636">
        <v>257336.7</v>
      </c>
      <c r="C357" s="636">
        <v>485226.31</v>
      </c>
      <c r="D357" s="636">
        <v>227889.61</v>
      </c>
    </row>
    <row r="358" spans="1:5" ht="14.1" customHeight="1">
      <c r="A358" s="627" t="s">
        <v>848</v>
      </c>
      <c r="B358" s="636">
        <v>5845935.4400000004</v>
      </c>
      <c r="C358" s="636">
        <v>6217835.79</v>
      </c>
      <c r="D358" s="636">
        <v>371900.35</v>
      </c>
    </row>
    <row r="359" spans="1:5" ht="14.1" customHeight="1">
      <c r="A359" s="627" t="s">
        <v>849</v>
      </c>
      <c r="B359" s="636">
        <v>392485.76</v>
      </c>
      <c r="C359" s="636">
        <v>392485.76</v>
      </c>
      <c r="D359" s="636">
        <v>0</v>
      </c>
    </row>
    <row r="360" spans="1:5" ht="14.1" customHeight="1">
      <c r="A360" s="627" t="s">
        <v>850</v>
      </c>
      <c r="B360" s="636">
        <v>17704.330000000002</v>
      </c>
      <c r="C360" s="636">
        <v>17704.330000000002</v>
      </c>
      <c r="D360" s="636">
        <v>0</v>
      </c>
    </row>
    <row r="361" spans="1:5" ht="14.1" customHeight="1">
      <c r="A361" s="627" t="s">
        <v>851</v>
      </c>
      <c r="B361" s="636">
        <v>974237.73</v>
      </c>
      <c r="C361" s="636">
        <v>854358.73</v>
      </c>
      <c r="D361" s="636">
        <v>-119879</v>
      </c>
    </row>
    <row r="362" spans="1:5" ht="14.1" customHeight="1">
      <c r="A362" s="627" t="s">
        <v>852</v>
      </c>
      <c r="B362" s="636">
        <v>3368472.43</v>
      </c>
      <c r="C362" s="636">
        <v>75438.41</v>
      </c>
      <c r="D362" s="636">
        <v>-3293034.02</v>
      </c>
      <c r="E362" s="641"/>
    </row>
    <row r="363" spans="1:5" ht="14.1" customHeight="1">
      <c r="A363" s="627" t="s">
        <v>853</v>
      </c>
      <c r="B363" s="636">
        <v>3978562.15</v>
      </c>
      <c r="C363" s="636">
        <v>6783442.9100000001</v>
      </c>
      <c r="D363" s="636">
        <v>2804880.76</v>
      </c>
    </row>
    <row r="364" spans="1:5" ht="14.1" customHeight="1">
      <c r="A364" s="627" t="s">
        <v>854</v>
      </c>
      <c r="B364" s="636">
        <v>1190136.6000000001</v>
      </c>
      <c r="C364" s="636">
        <v>3215542.6</v>
      </c>
      <c r="D364" s="636">
        <v>2025406</v>
      </c>
    </row>
    <row r="365" spans="1:5" ht="14.1" customHeight="1">
      <c r="A365" s="627" t="s">
        <v>855</v>
      </c>
      <c r="B365" s="636">
        <v>1923565.07</v>
      </c>
      <c r="C365" s="636">
        <v>1950139.87</v>
      </c>
      <c r="D365" s="636">
        <v>26574.799999999999</v>
      </c>
    </row>
    <row r="366" spans="1:5" ht="14.1" customHeight="1">
      <c r="A366" s="627" t="s">
        <v>856</v>
      </c>
      <c r="B366" s="636">
        <v>482729.84</v>
      </c>
      <c r="C366" s="636">
        <v>482729.84</v>
      </c>
      <c r="D366" s="636">
        <v>0</v>
      </c>
    </row>
    <row r="367" spans="1:5" ht="14.1" customHeight="1">
      <c r="A367" s="627" t="s">
        <v>857</v>
      </c>
      <c r="B367" s="636">
        <v>147322.04999999999</v>
      </c>
      <c r="C367" s="636">
        <v>147322.04999999999</v>
      </c>
      <c r="D367" s="636">
        <v>0</v>
      </c>
    </row>
    <row r="368" spans="1:5" ht="14.1" customHeight="1">
      <c r="A368" s="627" t="s">
        <v>858</v>
      </c>
      <c r="B368" s="636">
        <v>10031.02</v>
      </c>
      <c r="C368" s="636">
        <v>10031.02</v>
      </c>
      <c r="D368" s="636">
        <v>0</v>
      </c>
    </row>
    <row r="369" spans="1:4" ht="14.1" customHeight="1">
      <c r="A369" s="627" t="s">
        <v>859</v>
      </c>
      <c r="B369" s="636">
        <v>56076.52</v>
      </c>
      <c r="C369" s="636">
        <v>56138.58</v>
      </c>
      <c r="D369" s="636">
        <v>62.06</v>
      </c>
    </row>
    <row r="370" spans="1:4" ht="14.1" customHeight="1">
      <c r="A370" s="627" t="s">
        <v>860</v>
      </c>
      <c r="B370" s="636">
        <v>113382.5</v>
      </c>
      <c r="C370" s="636">
        <v>113507.98</v>
      </c>
      <c r="D370" s="636">
        <v>125.48</v>
      </c>
    </row>
    <row r="371" spans="1:4" ht="14.1" customHeight="1">
      <c r="A371" s="627" t="s">
        <v>861</v>
      </c>
      <c r="B371" s="636">
        <v>226632.45</v>
      </c>
      <c r="C371" s="636">
        <v>224091.3</v>
      </c>
      <c r="D371" s="636">
        <v>-2541.15</v>
      </c>
    </row>
    <row r="372" spans="1:4" ht="14.1" customHeight="1">
      <c r="A372" s="627" t="s">
        <v>862</v>
      </c>
      <c r="B372" s="636">
        <v>13613.32</v>
      </c>
      <c r="C372" s="636">
        <v>13622.22</v>
      </c>
      <c r="D372" s="636">
        <v>8.9</v>
      </c>
    </row>
    <row r="373" spans="1:4" ht="14.1" customHeight="1">
      <c r="A373" s="627" t="s">
        <v>863</v>
      </c>
      <c r="B373" s="636">
        <v>234662.02</v>
      </c>
      <c r="C373" s="636">
        <v>234921.71</v>
      </c>
      <c r="D373" s="636">
        <v>259.69</v>
      </c>
    </row>
    <row r="374" spans="1:4" ht="14.1" customHeight="1">
      <c r="A374" s="627" t="s">
        <v>864</v>
      </c>
      <c r="B374" s="636">
        <v>10576.68</v>
      </c>
      <c r="C374" s="636">
        <v>10583.59</v>
      </c>
      <c r="D374" s="636">
        <v>6.91</v>
      </c>
    </row>
    <row r="375" spans="1:4" ht="14.1" customHeight="1">
      <c r="A375" s="627" t="s">
        <v>865</v>
      </c>
      <c r="B375" s="636">
        <v>6917089.6500000004</v>
      </c>
      <c r="C375" s="636">
        <v>6992131.6299999999</v>
      </c>
      <c r="D375" s="636">
        <v>75041.98</v>
      </c>
    </row>
    <row r="376" spans="1:4" ht="14.1" customHeight="1">
      <c r="A376" s="627" t="s">
        <v>1266</v>
      </c>
      <c r="B376" s="636">
        <v>1010778.3</v>
      </c>
      <c r="C376" s="636">
        <v>0</v>
      </c>
      <c r="D376" s="636">
        <v>-1010778.3</v>
      </c>
    </row>
    <row r="377" spans="1:4" ht="14.1" customHeight="1">
      <c r="A377" s="627" t="s">
        <v>1316</v>
      </c>
      <c r="B377" s="636">
        <v>3211428.81</v>
      </c>
      <c r="C377" s="636">
        <v>110121.81</v>
      </c>
      <c r="D377" s="636">
        <v>-3101307</v>
      </c>
    </row>
    <row r="378" spans="1:4" ht="14.1" customHeight="1">
      <c r="A378" s="627" t="s">
        <v>1317</v>
      </c>
      <c r="B378" s="636">
        <v>6286367.0899999999</v>
      </c>
      <c r="C378" s="636">
        <v>0</v>
      </c>
      <c r="D378" s="636">
        <v>-6286367.0899999999</v>
      </c>
    </row>
    <row r="379" spans="1:4" ht="14.1" customHeight="1">
      <c r="A379" s="627" t="s">
        <v>1345</v>
      </c>
      <c r="B379" s="636">
        <v>3247495.62</v>
      </c>
      <c r="C379" s="636">
        <v>0</v>
      </c>
      <c r="D379" s="636">
        <v>-3247495.62</v>
      </c>
    </row>
    <row r="380" spans="1:4" ht="14.1" customHeight="1">
      <c r="A380" s="627" t="s">
        <v>1346</v>
      </c>
      <c r="B380" s="636">
        <v>1154856.02</v>
      </c>
      <c r="C380" s="636">
        <v>0</v>
      </c>
      <c r="D380" s="636">
        <v>-1154856.02</v>
      </c>
    </row>
    <row r="381" spans="1:4" ht="14.1" customHeight="1">
      <c r="A381" s="627" t="s">
        <v>1354</v>
      </c>
      <c r="B381" s="636">
        <v>24474.01</v>
      </c>
      <c r="C381" s="636">
        <v>0</v>
      </c>
      <c r="D381" s="636">
        <v>-24474.01</v>
      </c>
    </row>
    <row r="382" spans="1:4" ht="14.1" customHeight="1">
      <c r="A382" s="627" t="s">
        <v>1474</v>
      </c>
      <c r="B382" s="850">
        <v>0</v>
      </c>
      <c r="C382" s="636">
        <v>4326502.67</v>
      </c>
      <c r="D382" s="636">
        <v>4326502.67</v>
      </c>
    </row>
    <row r="383" spans="1:4" ht="14.1" customHeight="1">
      <c r="A383" s="627" t="s">
        <v>1475</v>
      </c>
      <c r="B383" s="850">
        <v>0</v>
      </c>
      <c r="C383" s="636">
        <v>4702044.1600000001</v>
      </c>
      <c r="D383" s="636">
        <v>4702044.1600000001</v>
      </c>
    </row>
    <row r="384" spans="1:4" ht="14.1" customHeight="1">
      <c r="A384" s="627" t="s">
        <v>866</v>
      </c>
      <c r="B384" s="636">
        <v>4727409.38</v>
      </c>
      <c r="C384" s="636">
        <v>4605159.92</v>
      </c>
      <c r="D384" s="636">
        <v>-122249.46</v>
      </c>
    </row>
    <row r="385" spans="1:4" ht="21.75" customHeight="1">
      <c r="A385" s="824"/>
      <c r="B385" s="628">
        <f>SUM(B357:B384)</f>
        <v>45823361.489999995</v>
      </c>
      <c r="C385" s="628">
        <f>SUM(C357:C384)</f>
        <v>42021083.189999998</v>
      </c>
      <c r="D385" s="885">
        <f>SUM(D357:D384)</f>
        <v>-3802278.3</v>
      </c>
    </row>
    <row r="386" spans="1:4" ht="6.75" customHeight="1"/>
    <row r="387" spans="1:4" ht="6.75" customHeight="1"/>
    <row r="388" spans="1:4" ht="6.75" customHeight="1"/>
    <row r="389" spans="1:4" ht="24" customHeight="1">
      <c r="A389" s="311" t="s">
        <v>412</v>
      </c>
      <c r="B389" s="312" t="s">
        <v>321</v>
      </c>
      <c r="C389" s="270" t="s">
        <v>330</v>
      </c>
      <c r="D389" s="997"/>
    </row>
    <row r="390" spans="1:4" ht="13.5" customHeight="1">
      <c r="A390" s="1005" t="s">
        <v>867</v>
      </c>
      <c r="B390" s="1083" t="s">
        <v>733</v>
      </c>
      <c r="C390" s="1006"/>
      <c r="D390" s="282"/>
    </row>
    <row r="391" spans="1:4" ht="7.5" customHeight="1">
      <c r="A391" s="271"/>
      <c r="B391" s="314"/>
      <c r="C391" s="272"/>
      <c r="D391" s="282"/>
    </row>
    <row r="392" spans="1:4" ht="13.5" customHeight="1">
      <c r="A392" s="273" t="s">
        <v>735</v>
      </c>
      <c r="B392" s="638">
        <f>B393</f>
        <v>0</v>
      </c>
      <c r="C392" s="274"/>
      <c r="D392" s="282"/>
    </row>
    <row r="393" spans="1:4" ht="13.5" customHeight="1">
      <c r="A393" s="627" t="s">
        <v>1142</v>
      </c>
      <c r="B393" s="636">
        <v>0</v>
      </c>
      <c r="C393" s="274"/>
      <c r="D393" s="282"/>
    </row>
    <row r="394" spans="1:4" ht="13.5" customHeight="1">
      <c r="A394" s="273" t="s">
        <v>741</v>
      </c>
      <c r="B394" s="638">
        <f>SUM(B395:B400)</f>
        <v>3204066.07</v>
      </c>
      <c r="C394" s="638">
        <f>SUM(C395:C400)</f>
        <v>0</v>
      </c>
      <c r="D394" s="282"/>
    </row>
    <row r="395" spans="1:4" ht="13.5" customHeight="1">
      <c r="A395" s="627" t="s">
        <v>868</v>
      </c>
      <c r="B395" s="636">
        <v>3204066.07</v>
      </c>
      <c r="C395" s="277">
        <v>0</v>
      </c>
      <c r="D395" s="282"/>
    </row>
    <row r="396" spans="1:4" ht="13.5" customHeight="1">
      <c r="A396" s="627" t="s">
        <v>869</v>
      </c>
      <c r="B396" s="636">
        <v>0</v>
      </c>
      <c r="C396" s="277">
        <v>0</v>
      </c>
      <c r="D396" s="282"/>
    </row>
    <row r="397" spans="1:4" ht="13.5" customHeight="1">
      <c r="A397" s="627" t="s">
        <v>870</v>
      </c>
      <c r="B397" s="636">
        <v>0</v>
      </c>
      <c r="C397" s="277">
        <v>0</v>
      </c>
      <c r="D397" s="282"/>
    </row>
    <row r="398" spans="1:4" ht="13.5" customHeight="1">
      <c r="A398" s="627" t="s">
        <v>871</v>
      </c>
      <c r="B398" s="636">
        <v>0</v>
      </c>
      <c r="C398" s="277">
        <v>0</v>
      </c>
      <c r="D398" s="282"/>
    </row>
    <row r="399" spans="1:4" ht="13.5" customHeight="1">
      <c r="A399" s="627" t="s">
        <v>872</v>
      </c>
      <c r="B399" s="636">
        <v>0</v>
      </c>
      <c r="C399" s="277">
        <v>0</v>
      </c>
      <c r="D399" s="282"/>
    </row>
    <row r="400" spans="1:4" ht="13.5" customHeight="1">
      <c r="A400" s="627" t="s">
        <v>873</v>
      </c>
      <c r="B400" s="636">
        <v>0</v>
      </c>
      <c r="C400" s="277">
        <v>0</v>
      </c>
      <c r="D400" s="282"/>
    </row>
    <row r="401" spans="1:6" ht="13.5" customHeight="1">
      <c r="A401" s="273" t="s">
        <v>874</v>
      </c>
      <c r="B401" s="852" t="s">
        <v>733</v>
      </c>
      <c r="C401" s="274"/>
      <c r="D401" s="282"/>
      <c r="E401" s="997"/>
      <c r="F401" s="997"/>
    </row>
    <row r="402" spans="1:6" ht="11.25" customHeight="1">
      <c r="A402" s="17"/>
      <c r="B402" s="286"/>
      <c r="C402" s="275"/>
      <c r="D402" s="282"/>
      <c r="E402" s="997"/>
      <c r="F402" s="997"/>
    </row>
    <row r="403" spans="1:6" ht="18" customHeight="1">
      <c r="B403" s="882">
        <f>B394+B392</f>
        <v>3204066.07</v>
      </c>
      <c r="C403" s="628">
        <f>C394</f>
        <v>0</v>
      </c>
      <c r="D403" s="997"/>
      <c r="E403" s="997"/>
      <c r="F403" s="997"/>
    </row>
    <row r="404" spans="1:6">
      <c r="E404" s="997"/>
      <c r="F404" s="997"/>
    </row>
    <row r="405" spans="1:6">
      <c r="A405" s="18" t="s">
        <v>413</v>
      </c>
      <c r="E405" s="997"/>
      <c r="F405" s="997"/>
    </row>
    <row r="406" spans="1:6" ht="12" customHeight="1">
      <c r="A406" s="18" t="s">
        <v>414</v>
      </c>
      <c r="E406" s="997"/>
      <c r="F406" s="997"/>
    </row>
    <row r="407" spans="1:6">
      <c r="A407" s="248"/>
      <c r="B407" s="248"/>
      <c r="C407" s="248"/>
      <c r="D407" s="248"/>
      <c r="E407" s="997"/>
      <c r="F407" s="997"/>
    </row>
    <row r="408" spans="1:6">
      <c r="A408" s="1279" t="s">
        <v>336</v>
      </c>
      <c r="B408" s="1280"/>
      <c r="C408" s="1280"/>
      <c r="D408" s="1281"/>
      <c r="E408" s="997"/>
      <c r="F408" s="997"/>
    </row>
    <row r="409" spans="1:6">
      <c r="A409" s="1282" t="s">
        <v>1524</v>
      </c>
      <c r="B409" s="1283"/>
      <c r="C409" s="1283"/>
      <c r="D409" s="1284"/>
      <c r="E409" s="997"/>
      <c r="F409" s="316"/>
    </row>
    <row r="410" spans="1:6">
      <c r="A410" s="1285" t="s">
        <v>337</v>
      </c>
      <c r="B410" s="1286"/>
      <c r="C410" s="1286"/>
      <c r="D410" s="1287"/>
      <c r="E410" s="997"/>
      <c r="F410" s="316"/>
    </row>
    <row r="411" spans="1:6">
      <c r="A411" s="1288" t="s">
        <v>338</v>
      </c>
      <c r="B411" s="1289"/>
      <c r="C411" s="870"/>
      <c r="D411" s="1081">
        <v>50692063.25</v>
      </c>
      <c r="E411" s="997"/>
      <c r="F411" s="316"/>
    </row>
    <row r="412" spans="1:6">
      <c r="A412" s="1290"/>
      <c r="B412" s="1290"/>
      <c r="C412" s="869"/>
      <c r="D412" s="870"/>
      <c r="E412" s="997"/>
      <c r="F412" s="316"/>
    </row>
    <row r="413" spans="1:6">
      <c r="A413" s="1291" t="s">
        <v>340</v>
      </c>
      <c r="B413" s="1291"/>
      <c r="C413" s="868"/>
      <c r="D413" s="867">
        <f>SUM(C413:C418)</f>
        <v>2.16</v>
      </c>
      <c r="E413" s="997"/>
      <c r="F413" s="997"/>
    </row>
    <row r="414" spans="1:6">
      <c r="A414" s="1267" t="s">
        <v>341</v>
      </c>
      <c r="B414" s="1267"/>
      <c r="C414" s="866" t="s">
        <v>339</v>
      </c>
      <c r="D414" s="865"/>
      <c r="E414" s="997"/>
      <c r="F414" s="997"/>
    </row>
    <row r="415" spans="1:6">
      <c r="A415" s="1267" t="s">
        <v>342</v>
      </c>
      <c r="B415" s="1267"/>
      <c r="C415" s="866" t="s">
        <v>339</v>
      </c>
      <c r="D415" s="865"/>
      <c r="E415" s="997"/>
      <c r="F415" s="997"/>
    </row>
    <row r="416" spans="1:6">
      <c r="A416" s="1267" t="s">
        <v>343</v>
      </c>
      <c r="B416" s="1267"/>
      <c r="C416" s="1004">
        <v>0</v>
      </c>
      <c r="D416" s="865"/>
      <c r="E416" s="997"/>
      <c r="F416" s="997"/>
    </row>
    <row r="417" spans="1:6">
      <c r="A417" s="1267" t="s">
        <v>344</v>
      </c>
      <c r="B417" s="1267"/>
      <c r="C417" s="1004">
        <v>2.16</v>
      </c>
      <c r="D417" s="865"/>
      <c r="E417" s="997"/>
      <c r="F417" s="997"/>
    </row>
    <row r="418" spans="1:6">
      <c r="A418" s="1292" t="s">
        <v>345</v>
      </c>
      <c r="B418" s="1293"/>
      <c r="C418" s="864" t="s">
        <v>339</v>
      </c>
      <c r="D418" s="865"/>
      <c r="E418" s="316"/>
      <c r="F418" s="997"/>
    </row>
    <row r="419" spans="1:6">
      <c r="A419" s="1290"/>
      <c r="B419" s="1290"/>
      <c r="C419" s="869"/>
      <c r="D419" s="870"/>
      <c r="E419" s="997"/>
      <c r="F419" s="997"/>
    </row>
    <row r="420" spans="1:6">
      <c r="A420" s="1291" t="s">
        <v>346</v>
      </c>
      <c r="B420" s="1291"/>
      <c r="C420" s="868"/>
      <c r="D420" s="867">
        <f>SUM(C420:C424)</f>
        <v>0</v>
      </c>
      <c r="E420" s="997"/>
      <c r="F420" s="997"/>
    </row>
    <row r="421" spans="1:6">
      <c r="A421" s="1267" t="s">
        <v>347</v>
      </c>
      <c r="B421" s="1267"/>
      <c r="C421" s="866" t="s">
        <v>339</v>
      </c>
      <c r="D421" s="865"/>
      <c r="E421" s="997"/>
      <c r="F421" s="997"/>
    </row>
    <row r="422" spans="1:6">
      <c r="A422" s="1267" t="s">
        <v>348</v>
      </c>
      <c r="B422" s="1267"/>
      <c r="C422" s="866" t="s">
        <v>339</v>
      </c>
      <c r="D422" s="865"/>
      <c r="E422" s="997"/>
      <c r="F422" s="958"/>
    </row>
    <row r="423" spans="1:6">
      <c r="A423" s="1267" t="s">
        <v>349</v>
      </c>
      <c r="B423" s="1267"/>
      <c r="C423" s="866" t="s">
        <v>339</v>
      </c>
      <c r="D423" s="865"/>
      <c r="E423" s="997"/>
      <c r="F423" s="997"/>
    </row>
    <row r="424" spans="1:6">
      <c r="A424" s="1294" t="s">
        <v>350</v>
      </c>
      <c r="B424" s="1295"/>
      <c r="C424" s="1004">
        <v>0</v>
      </c>
      <c r="D424" s="871"/>
      <c r="E424" s="643"/>
      <c r="F424" s="997"/>
    </row>
    <row r="425" spans="1:6" ht="5.25" customHeight="1">
      <c r="A425" s="1290"/>
      <c r="B425" s="1290"/>
      <c r="C425" s="870"/>
      <c r="D425" s="870"/>
      <c r="E425" s="642"/>
      <c r="F425" s="997"/>
    </row>
    <row r="426" spans="1:6">
      <c r="A426" s="1296" t="s">
        <v>1173</v>
      </c>
      <c r="B426" s="1296"/>
      <c r="C426" s="870"/>
      <c r="D426" s="872">
        <f>D411+D413-D420</f>
        <v>50692065.409999996</v>
      </c>
      <c r="E426" s="643"/>
      <c r="F426" s="316"/>
    </row>
    <row r="427" spans="1:6" ht="7.5" customHeight="1">
      <c r="A427" s="248"/>
      <c r="B427" s="248"/>
      <c r="C427" s="880"/>
      <c r="D427" s="880"/>
      <c r="E427" s="643"/>
      <c r="F427" s="997"/>
    </row>
    <row r="428" spans="1:6">
      <c r="A428" s="1279" t="s">
        <v>351</v>
      </c>
      <c r="B428" s="1280"/>
      <c r="C428" s="1280"/>
      <c r="D428" s="1281"/>
      <c r="E428" s="997"/>
      <c r="F428" s="997"/>
    </row>
    <row r="429" spans="1:6">
      <c r="A429" s="1282" t="s">
        <v>1524</v>
      </c>
      <c r="B429" s="1283"/>
      <c r="C429" s="1283"/>
      <c r="D429" s="1284"/>
      <c r="E429" s="997"/>
      <c r="F429" s="997"/>
    </row>
    <row r="430" spans="1:6">
      <c r="A430" s="1285" t="s">
        <v>337</v>
      </c>
      <c r="B430" s="1286"/>
      <c r="C430" s="1286"/>
      <c r="D430" s="1287"/>
      <c r="E430" s="997"/>
      <c r="F430" s="997"/>
    </row>
    <row r="431" spans="1:6">
      <c r="A431" s="1288" t="s">
        <v>352</v>
      </c>
      <c r="B431" s="1289"/>
      <c r="C431" s="870"/>
      <c r="D431" s="1082">
        <v>44618240.909999996</v>
      </c>
      <c r="E431" s="997"/>
      <c r="F431" s="997"/>
    </row>
    <row r="432" spans="1:6">
      <c r="A432" s="1290"/>
      <c r="B432" s="1290"/>
      <c r="C432" s="870"/>
      <c r="D432" s="870"/>
      <c r="E432" s="997"/>
      <c r="F432" s="997"/>
    </row>
    <row r="433" spans="1:9">
      <c r="A433" s="1297" t="s">
        <v>353</v>
      </c>
      <c r="B433" s="1297"/>
      <c r="C433" s="868"/>
      <c r="D433" s="873">
        <f>SUM(C433:C451)</f>
        <v>3204066.07</v>
      </c>
      <c r="E433" s="997"/>
      <c r="F433" s="997"/>
    </row>
    <row r="434" spans="1:9">
      <c r="A434" s="1267" t="s">
        <v>354</v>
      </c>
      <c r="B434" s="1267"/>
      <c r="C434" s="864">
        <v>3204066.07</v>
      </c>
      <c r="D434" s="874"/>
      <c r="E434" s="997"/>
      <c r="F434" s="997"/>
    </row>
    <row r="435" spans="1:9">
      <c r="A435" s="1267" t="s">
        <v>355</v>
      </c>
      <c r="B435" s="1267"/>
      <c r="C435" s="864">
        <v>0</v>
      </c>
      <c r="D435" s="875"/>
      <c r="E435" s="316"/>
      <c r="F435" s="997"/>
    </row>
    <row r="436" spans="1:9">
      <c r="A436" s="1267" t="s">
        <v>356</v>
      </c>
      <c r="B436" s="1267"/>
      <c r="C436" s="864">
        <v>0</v>
      </c>
      <c r="D436" s="875"/>
      <c r="E436" s="316"/>
      <c r="F436" s="997"/>
    </row>
    <row r="437" spans="1:9">
      <c r="A437" s="1267" t="s">
        <v>357</v>
      </c>
      <c r="B437" s="1267"/>
      <c r="C437" s="864">
        <v>0</v>
      </c>
      <c r="D437" s="875"/>
      <c r="E437" s="316"/>
      <c r="F437" s="997"/>
    </row>
    <row r="438" spans="1:9">
      <c r="A438" s="1267" t="s">
        <v>358</v>
      </c>
      <c r="B438" s="1267"/>
      <c r="C438" s="864">
        <v>0</v>
      </c>
      <c r="D438" s="875"/>
      <c r="E438" s="316"/>
      <c r="F438" s="316"/>
    </row>
    <row r="439" spans="1:9">
      <c r="A439" s="1267" t="s">
        <v>359</v>
      </c>
      <c r="B439" s="1267"/>
      <c r="C439" s="864">
        <v>0</v>
      </c>
      <c r="D439" s="875"/>
      <c r="E439" s="316"/>
      <c r="F439" s="316"/>
    </row>
    <row r="440" spans="1:9">
      <c r="A440" s="1267" t="s">
        <v>360</v>
      </c>
      <c r="B440" s="1267"/>
      <c r="C440" s="864">
        <v>0</v>
      </c>
      <c r="D440" s="876"/>
      <c r="E440" s="316"/>
      <c r="F440" s="316"/>
    </row>
    <row r="441" spans="1:9">
      <c r="A441" s="1267" t="s">
        <v>361</v>
      </c>
      <c r="B441" s="1267"/>
      <c r="C441" s="864">
        <v>0</v>
      </c>
      <c r="D441" s="877"/>
      <c r="E441" s="316"/>
      <c r="F441" s="316"/>
    </row>
    <row r="442" spans="1:9">
      <c r="A442" s="1267" t="s">
        <v>362</v>
      </c>
      <c r="B442" s="1267"/>
      <c r="C442" s="864">
        <v>0</v>
      </c>
      <c r="D442" s="878"/>
      <c r="E442" s="316"/>
      <c r="F442" s="316"/>
    </row>
    <row r="443" spans="1:9">
      <c r="A443" s="1267" t="s">
        <v>1340</v>
      </c>
      <c r="B443" s="1267"/>
      <c r="C443" s="864">
        <v>0</v>
      </c>
      <c r="D443" s="878"/>
      <c r="E443" s="316"/>
      <c r="F443" s="316"/>
    </row>
    <row r="444" spans="1:9">
      <c r="A444" s="1267" t="s">
        <v>363</v>
      </c>
      <c r="B444" s="1267"/>
      <c r="C444" s="864">
        <v>0</v>
      </c>
      <c r="D444" s="878"/>
      <c r="E444" s="316"/>
      <c r="F444" s="316"/>
    </row>
    <row r="445" spans="1:9">
      <c r="A445" s="1267" t="s">
        <v>364</v>
      </c>
      <c r="B445" s="1267"/>
      <c r="C445" s="866" t="s">
        <v>339</v>
      </c>
      <c r="D445" s="878"/>
      <c r="E445" s="316"/>
      <c r="F445" s="316"/>
      <c r="G445" s="317"/>
    </row>
    <row r="446" spans="1:9">
      <c r="A446" s="1267" t="s">
        <v>365</v>
      </c>
      <c r="B446" s="1267"/>
      <c r="C446" s="866" t="s">
        <v>339</v>
      </c>
      <c r="D446" s="878"/>
      <c r="E446" s="316"/>
      <c r="F446" s="316"/>
      <c r="G446" s="317"/>
    </row>
    <row r="447" spans="1:9">
      <c r="A447" s="1267" t="s">
        <v>366</v>
      </c>
      <c r="B447" s="1267"/>
      <c r="C447" s="866" t="s">
        <v>339</v>
      </c>
      <c r="D447" s="878"/>
      <c r="E447" s="316"/>
      <c r="F447" s="644"/>
    </row>
    <row r="448" spans="1:9">
      <c r="A448" s="1267" t="s">
        <v>367</v>
      </c>
      <c r="B448" s="1267"/>
      <c r="C448" s="866" t="s">
        <v>339</v>
      </c>
      <c r="D448" s="878"/>
      <c r="E448" s="316"/>
      <c r="F448" s="316"/>
      <c r="I448" s="317"/>
    </row>
    <row r="449" spans="1:9">
      <c r="A449" s="1267" t="s">
        <v>368</v>
      </c>
      <c r="B449" s="1267"/>
      <c r="C449" s="866" t="s">
        <v>339</v>
      </c>
      <c r="D449" s="878"/>
      <c r="E449" s="316"/>
      <c r="F449" s="316"/>
      <c r="I449" s="317"/>
    </row>
    <row r="450" spans="1:9" ht="12.75" customHeight="1">
      <c r="A450" s="1267" t="s">
        <v>369</v>
      </c>
      <c r="B450" s="1267"/>
      <c r="C450" s="866" t="s">
        <v>339</v>
      </c>
      <c r="D450" s="878"/>
      <c r="E450" s="316"/>
      <c r="F450" s="316"/>
      <c r="I450" s="317"/>
    </row>
    <row r="451" spans="1:9">
      <c r="A451" s="1298" t="s">
        <v>370</v>
      </c>
      <c r="B451" s="1299"/>
      <c r="C451" s="864">
        <v>0</v>
      </c>
      <c r="D451" s="878"/>
      <c r="E451" s="316"/>
      <c r="F451" s="316"/>
      <c r="I451" s="317"/>
    </row>
    <row r="452" spans="1:9" ht="3.75" customHeight="1">
      <c r="A452" s="1290"/>
      <c r="B452" s="1290"/>
      <c r="C452" s="870"/>
      <c r="D452" s="870"/>
      <c r="E452" s="997"/>
      <c r="F452" s="316"/>
      <c r="I452" s="317"/>
    </row>
    <row r="453" spans="1:9">
      <c r="A453" s="1297" t="s">
        <v>371</v>
      </c>
      <c r="B453" s="1297"/>
      <c r="C453" s="868"/>
      <c r="D453" s="873">
        <f>SUM(C453:C460)</f>
        <v>491962.97000000003</v>
      </c>
      <c r="E453" s="997"/>
      <c r="F453" s="316"/>
      <c r="I453" s="317"/>
    </row>
    <row r="454" spans="1:9">
      <c r="A454" s="1267" t="s">
        <v>372</v>
      </c>
      <c r="B454" s="1267"/>
      <c r="C454" s="864">
        <v>0</v>
      </c>
      <c r="D454" s="878"/>
      <c r="E454" s="997"/>
      <c r="F454" s="997"/>
      <c r="I454" s="317"/>
    </row>
    <row r="455" spans="1:9">
      <c r="A455" s="1267" t="s">
        <v>125</v>
      </c>
      <c r="B455" s="1267"/>
      <c r="C455" s="864">
        <v>0</v>
      </c>
      <c r="D455" s="878"/>
      <c r="E455" s="997"/>
      <c r="F455" s="997"/>
    </row>
    <row r="456" spans="1:9">
      <c r="A456" s="1267" t="s">
        <v>373</v>
      </c>
      <c r="B456" s="1267"/>
      <c r="C456" s="866" t="s">
        <v>339</v>
      </c>
      <c r="D456" s="878"/>
      <c r="E456" s="997"/>
      <c r="F456" s="997"/>
    </row>
    <row r="457" spans="1:9">
      <c r="A457" s="1267" t="s">
        <v>374</v>
      </c>
      <c r="B457" s="1267"/>
      <c r="C457" s="866" t="s">
        <v>339</v>
      </c>
      <c r="D457" s="878"/>
      <c r="E457" s="997"/>
      <c r="F457" s="997"/>
    </row>
    <row r="458" spans="1:9">
      <c r="A458" s="1267" t="s">
        <v>375</v>
      </c>
      <c r="B458" s="1267"/>
      <c r="C458" s="866" t="s">
        <v>339</v>
      </c>
      <c r="D458" s="878"/>
      <c r="E458" s="997"/>
      <c r="F458" s="997"/>
    </row>
    <row r="459" spans="1:9">
      <c r="A459" s="1267" t="s">
        <v>128</v>
      </c>
      <c r="B459" s="1267"/>
      <c r="C459" s="864">
        <v>0</v>
      </c>
      <c r="D459" s="878"/>
      <c r="E459" s="997"/>
      <c r="F459" s="997"/>
    </row>
    <row r="460" spans="1:9">
      <c r="A460" s="1298" t="s">
        <v>376</v>
      </c>
      <c r="B460" s="1299"/>
      <c r="C460" s="864">
        <f>790605.9-71873.08-71873.26-11149.99-71873.3-71873.3</f>
        <v>491962.97000000003</v>
      </c>
      <c r="D460" s="878"/>
      <c r="E460" s="997"/>
      <c r="F460" s="997"/>
    </row>
    <row r="461" spans="1:9">
      <c r="A461" s="1290"/>
      <c r="B461" s="1290"/>
      <c r="C461" s="870"/>
      <c r="D461" s="870"/>
      <c r="E461" s="958"/>
      <c r="F461" s="997"/>
    </row>
    <row r="462" spans="1:9">
      <c r="A462" s="999" t="s">
        <v>1174</v>
      </c>
      <c r="C462" s="870"/>
      <c r="D462" s="879">
        <f>D431-D433+D453</f>
        <v>41906137.809999995</v>
      </c>
      <c r="E462" s="316"/>
      <c r="F462" s="316"/>
    </row>
    <row r="463" spans="1:9" ht="9" customHeight="1">
      <c r="E463" s="318"/>
      <c r="F463" s="997"/>
    </row>
    <row r="464" spans="1:9" ht="5.25" customHeight="1">
      <c r="D464" s="820"/>
      <c r="E464" s="997"/>
      <c r="F464" s="997"/>
    </row>
    <row r="465" spans="1:6">
      <c r="A465" s="1270" t="s">
        <v>416</v>
      </c>
      <c r="B465" s="1270"/>
      <c r="C465" s="1270"/>
      <c r="D465" s="1270"/>
      <c r="E465" s="1270"/>
      <c r="F465" s="997"/>
    </row>
    <row r="466" spans="1:6" ht="7.5" customHeight="1">
      <c r="A466" s="998"/>
      <c r="B466" s="998"/>
      <c r="C466" s="998"/>
      <c r="D466" s="998"/>
      <c r="E466" s="998"/>
      <c r="F466" s="997"/>
    </row>
    <row r="467" spans="1:6" ht="21" customHeight="1">
      <c r="A467" s="290" t="s">
        <v>417</v>
      </c>
      <c r="B467" s="291" t="s">
        <v>319</v>
      </c>
      <c r="C467" s="310" t="s">
        <v>320</v>
      </c>
      <c r="D467" s="310" t="s">
        <v>321</v>
      </c>
      <c r="E467" s="997"/>
      <c r="F467" s="997"/>
    </row>
    <row r="468" spans="1:6">
      <c r="A468" s="627" t="s">
        <v>1394</v>
      </c>
      <c r="B468" s="636">
        <v>0</v>
      </c>
      <c r="C468" s="636">
        <v>107307551</v>
      </c>
      <c r="D468" s="636">
        <v>107307551</v>
      </c>
      <c r="E468" s="997"/>
      <c r="F468" s="997"/>
    </row>
    <row r="469" spans="1:6">
      <c r="A469" s="627" t="s">
        <v>1395</v>
      </c>
      <c r="B469" s="636">
        <v>0</v>
      </c>
      <c r="C469" s="636">
        <v>-66688277.030000001</v>
      </c>
      <c r="D469" s="636">
        <v>-66688277.030000001</v>
      </c>
      <c r="E469" s="1077"/>
      <c r="F469" s="1077"/>
    </row>
    <row r="470" spans="1:6">
      <c r="A470" s="627" t="s">
        <v>1396</v>
      </c>
      <c r="B470" s="636">
        <v>0</v>
      </c>
      <c r="C470" s="636">
        <v>10072789.279999999</v>
      </c>
      <c r="D470" s="636">
        <v>10072789.279999999</v>
      </c>
      <c r="E470" s="1067"/>
      <c r="F470" s="1067"/>
    </row>
    <row r="471" spans="1:6">
      <c r="A471" s="627" t="s">
        <v>1397</v>
      </c>
      <c r="B471" s="636">
        <v>0</v>
      </c>
      <c r="C471" s="636">
        <v>-50692063.25</v>
      </c>
      <c r="D471" s="636">
        <v>-50692063.25</v>
      </c>
      <c r="E471" s="1067"/>
      <c r="F471" s="1067"/>
    </row>
    <row r="472" spans="1:6">
      <c r="A472" s="627" t="s">
        <v>1398</v>
      </c>
      <c r="B472" s="636">
        <v>0</v>
      </c>
      <c r="C472" s="636">
        <v>-107307551</v>
      </c>
      <c r="D472" s="636">
        <v>-107307551</v>
      </c>
      <c r="E472" s="1067"/>
      <c r="F472" s="1067"/>
    </row>
    <row r="473" spans="1:6">
      <c r="A473" s="627" t="s">
        <v>1399</v>
      </c>
      <c r="B473" s="636">
        <v>0</v>
      </c>
      <c r="C473" s="636">
        <v>72327123.829999998</v>
      </c>
      <c r="D473" s="636">
        <v>72327123.829999998</v>
      </c>
      <c r="E473" s="1067"/>
      <c r="F473" s="1067"/>
    </row>
    <row r="474" spans="1:6">
      <c r="A474" s="627" t="s">
        <v>1400</v>
      </c>
      <c r="B474" s="636">
        <v>0</v>
      </c>
      <c r="C474" s="636">
        <v>-10072788.880000001</v>
      </c>
      <c r="D474" s="636">
        <v>-10072788.880000001</v>
      </c>
      <c r="E474" s="1067"/>
      <c r="F474" s="1067"/>
    </row>
    <row r="475" spans="1:6">
      <c r="A475" s="627" t="s">
        <v>1443</v>
      </c>
      <c r="B475" s="636">
        <v>0</v>
      </c>
      <c r="C475" s="636">
        <v>434975.14</v>
      </c>
      <c r="D475" s="636">
        <v>434975.14</v>
      </c>
      <c r="E475" s="1067"/>
      <c r="F475" s="1067"/>
    </row>
    <row r="476" spans="1:6">
      <c r="A476" s="627" t="s">
        <v>1518</v>
      </c>
      <c r="B476" s="636">
        <v>0</v>
      </c>
      <c r="C476" s="636">
        <v>6443.8</v>
      </c>
      <c r="D476" s="636">
        <v>6443.8</v>
      </c>
      <c r="E476" s="1067"/>
      <c r="F476" s="1067"/>
    </row>
    <row r="477" spans="1:6" ht="12.75" customHeight="1">
      <c r="A477" s="627" t="s">
        <v>1401</v>
      </c>
      <c r="B477" s="636">
        <v>0</v>
      </c>
      <c r="C477" s="636">
        <v>44611797.109999999</v>
      </c>
      <c r="D477" s="636">
        <v>44611797.109999999</v>
      </c>
      <c r="E477" s="997"/>
      <c r="F477" s="997"/>
    </row>
    <row r="478" spans="1:6" ht="21" customHeight="1">
      <c r="A478" s="885" t="s">
        <v>1402</v>
      </c>
      <c r="B478" s="885">
        <f>SUM(B468:B477)</f>
        <v>0</v>
      </c>
      <c r="C478" s="885">
        <f t="shared" ref="C478:D478" si="4">SUM(C468:C477)</f>
        <v>0</v>
      </c>
      <c r="D478" s="885">
        <f t="shared" si="4"/>
        <v>0</v>
      </c>
      <c r="E478" s="997"/>
      <c r="F478" s="997"/>
    </row>
    <row r="479" spans="1:6" ht="6.75" customHeight="1">
      <c r="E479" s="997"/>
      <c r="F479" s="997"/>
    </row>
    <row r="480" spans="1:6">
      <c r="A480" s="22" t="s">
        <v>76</v>
      </c>
      <c r="B480" s="248"/>
      <c r="C480" s="248"/>
      <c r="D480" s="248"/>
    </row>
    <row r="481" spans="1:6">
      <c r="B481" s="248"/>
      <c r="C481" s="248"/>
      <c r="D481" s="248"/>
    </row>
    <row r="482" spans="1:6">
      <c r="B482" s="248"/>
      <c r="C482" s="248"/>
      <c r="D482" s="248"/>
    </row>
    <row r="483" spans="1:6">
      <c r="B483" s="248"/>
      <c r="C483" s="248"/>
      <c r="D483" s="248"/>
    </row>
    <row r="484" spans="1:6">
      <c r="B484" s="248"/>
      <c r="C484" s="248"/>
      <c r="D484" s="248"/>
    </row>
    <row r="485" spans="1:6">
      <c r="B485" s="248"/>
      <c r="C485" s="248"/>
      <c r="D485" s="248"/>
    </row>
    <row r="486" spans="1:6">
      <c r="F486" s="997"/>
    </row>
    <row r="487" spans="1:6">
      <c r="A487" s="255"/>
      <c r="B487" s="248"/>
      <c r="C487" s="255"/>
      <c r="D487" s="255"/>
      <c r="E487" s="255"/>
      <c r="F487" s="253"/>
    </row>
    <row r="488" spans="1:6">
      <c r="A488" s="996" t="s">
        <v>1224</v>
      </c>
      <c r="B488" s="248"/>
      <c r="C488" s="1094" t="s">
        <v>1286</v>
      </c>
      <c r="D488" s="1094"/>
      <c r="E488" s="1094"/>
      <c r="F488" s="319"/>
    </row>
    <row r="489" spans="1:6">
      <c r="A489" s="1093" t="s">
        <v>1222</v>
      </c>
      <c r="B489" s="248"/>
      <c r="C489" s="1093" t="s">
        <v>1349</v>
      </c>
      <c r="D489" s="1093"/>
      <c r="E489" s="1093"/>
      <c r="F489" s="320"/>
    </row>
    <row r="490" spans="1:6" ht="25.5" customHeight="1">
      <c r="A490" s="1093"/>
      <c r="B490" s="248"/>
      <c r="C490" s="1093"/>
      <c r="D490" s="1093"/>
      <c r="E490" s="1093"/>
      <c r="F490" s="248"/>
    </row>
    <row r="491" spans="1:6">
      <c r="A491" s="248"/>
      <c r="B491" s="248"/>
      <c r="C491" s="248"/>
      <c r="D491" s="248"/>
      <c r="E491" s="248"/>
      <c r="F491" s="248"/>
    </row>
    <row r="492" spans="1:6" ht="12.75" customHeight="1"/>
    <row r="495" spans="1:6" ht="12.75" customHeight="1"/>
  </sheetData>
  <mergeCells count="71">
    <mergeCell ref="A465:E465"/>
    <mergeCell ref="C488:E488"/>
    <mergeCell ref="A489:A490"/>
    <mergeCell ref="C489:E490"/>
    <mergeCell ref="A456:B456"/>
    <mergeCell ref="A457:B457"/>
    <mergeCell ref="A458:B458"/>
    <mergeCell ref="A459:B459"/>
    <mergeCell ref="A460:B460"/>
    <mergeCell ref="A461:B461"/>
    <mergeCell ref="A455:B455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42:B442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13:B413"/>
    <mergeCell ref="A414:B414"/>
    <mergeCell ref="A415:B415"/>
    <mergeCell ref="A416:B416"/>
    <mergeCell ref="A430:D430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8:D428"/>
    <mergeCell ref="A429:D429"/>
    <mergeCell ref="A408:D408"/>
    <mergeCell ref="A409:D409"/>
    <mergeCell ref="A410:D410"/>
    <mergeCell ref="A411:B411"/>
    <mergeCell ref="A412:B412"/>
    <mergeCell ref="A443:B443"/>
    <mergeCell ref="C197:D197"/>
    <mergeCell ref="A1:E1"/>
    <mergeCell ref="A2:F2"/>
    <mergeCell ref="A3:F3"/>
    <mergeCell ref="A7:E7"/>
    <mergeCell ref="C56:E56"/>
    <mergeCell ref="C63:D63"/>
    <mergeCell ref="C131:D131"/>
    <mergeCell ref="A143:C143"/>
    <mergeCell ref="C176:D176"/>
    <mergeCell ref="C183:D183"/>
    <mergeCell ref="C189:D189"/>
    <mergeCell ref="A417:B417"/>
    <mergeCell ref="C232:D232"/>
    <mergeCell ref="C241:D241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B141 B172 B179 B186" xr:uid="{00000000-0002-0000-1700-000000000000}"/>
    <dataValidation allowBlank="1" showInputMessage="1" showErrorMessage="1" prompt="Corresponde al número de la cuenta de acuerdo al Plan de Cuentas emitido por el CONAC (DOF 22/11/2010)." sqref="A141" xr:uid="{00000000-0002-0000-1700-000001000000}"/>
    <dataValidation allowBlank="1" showInputMessage="1" showErrorMessage="1" prompt="Características cualitativas significativas que les impacten financieramente." sqref="C141:D141 D172 D179 D186" xr:uid="{00000000-0002-0000-1700-000002000000}"/>
    <dataValidation allowBlank="1" showInputMessage="1" showErrorMessage="1" prompt="Especificar origen de dicho recurso: Federal, Estatal, Municipal, Particulares." sqref="C172 C179 C186" xr:uid="{00000000-0002-0000-1700-000003000000}"/>
  </dataValidations>
  <pageMargins left="0.70866141732283472" right="0.70866141732283472" top="0.51181102362204722" bottom="0.55118110236220474" header="0.31496062992125984" footer="0.31496062992125984"/>
  <pageSetup scale="62" firstPageNumber="9" fitToHeight="10" orientation="landscape" useFirstPageNumber="1" r:id="rId1"/>
  <headerFooter>
    <oddFooter>&amp;R&amp;P</oddFooter>
    <firstFooter>&amp;R9</firstFooter>
  </headerFooter>
  <rowBreaks count="5" manualBreakCount="5">
    <brk id="63" max="5" man="1"/>
    <brk id="129" max="5" man="1"/>
    <brk id="195" max="5" man="1"/>
    <brk id="262" max="5" man="1"/>
    <brk id="390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42"/>
  <sheetViews>
    <sheetView zoomScaleNormal="100" workbookViewId="0">
      <selection activeCell="A4" sqref="A4:E4"/>
    </sheetView>
  </sheetViews>
  <sheetFormatPr baseColWidth="10" defaultRowHeight="12.75"/>
  <cols>
    <col min="1" max="1" width="4.85546875" style="970" customWidth="1"/>
    <col min="2" max="2" width="30.140625" style="970" customWidth="1"/>
    <col min="3" max="3" width="75.140625" style="970" customWidth="1"/>
    <col min="4" max="4" width="31.7109375" style="970" customWidth="1"/>
    <col min="5" max="5" width="10.5703125" style="970" customWidth="1"/>
    <col min="6" max="256" width="11.42578125" style="970"/>
    <col min="257" max="257" width="4.85546875" style="970" customWidth="1"/>
    <col min="258" max="258" width="30.85546875" style="970" customWidth="1"/>
    <col min="259" max="259" width="84.42578125" style="970" customWidth="1"/>
    <col min="260" max="260" width="42.7109375" style="970" customWidth="1"/>
    <col min="261" max="261" width="4.85546875" style="970" customWidth="1"/>
    <col min="262" max="512" width="11.42578125" style="970"/>
    <col min="513" max="513" width="4.85546875" style="970" customWidth="1"/>
    <col min="514" max="514" width="30.85546875" style="970" customWidth="1"/>
    <col min="515" max="515" width="84.42578125" style="970" customWidth="1"/>
    <col min="516" max="516" width="42.7109375" style="970" customWidth="1"/>
    <col min="517" max="517" width="4.85546875" style="970" customWidth="1"/>
    <col min="518" max="768" width="11.42578125" style="970"/>
    <col min="769" max="769" width="4.85546875" style="970" customWidth="1"/>
    <col min="770" max="770" width="30.85546875" style="970" customWidth="1"/>
    <col min="771" max="771" width="84.42578125" style="970" customWidth="1"/>
    <col min="772" max="772" width="42.7109375" style="970" customWidth="1"/>
    <col min="773" max="773" width="4.85546875" style="970" customWidth="1"/>
    <col min="774" max="1024" width="11.42578125" style="970"/>
    <col min="1025" max="1025" width="4.85546875" style="970" customWidth="1"/>
    <col min="1026" max="1026" width="30.85546875" style="970" customWidth="1"/>
    <col min="1027" max="1027" width="84.42578125" style="970" customWidth="1"/>
    <col min="1028" max="1028" width="42.7109375" style="970" customWidth="1"/>
    <col min="1029" max="1029" width="4.85546875" style="970" customWidth="1"/>
    <col min="1030" max="1280" width="11.42578125" style="970"/>
    <col min="1281" max="1281" width="4.85546875" style="970" customWidth="1"/>
    <col min="1282" max="1282" width="30.85546875" style="970" customWidth="1"/>
    <col min="1283" max="1283" width="84.42578125" style="970" customWidth="1"/>
    <col min="1284" max="1284" width="42.7109375" style="970" customWidth="1"/>
    <col min="1285" max="1285" width="4.85546875" style="970" customWidth="1"/>
    <col min="1286" max="1536" width="11.42578125" style="970"/>
    <col min="1537" max="1537" width="4.85546875" style="970" customWidth="1"/>
    <col min="1538" max="1538" width="30.85546875" style="970" customWidth="1"/>
    <col min="1539" max="1539" width="84.42578125" style="970" customWidth="1"/>
    <col min="1540" max="1540" width="42.7109375" style="970" customWidth="1"/>
    <col min="1541" max="1541" width="4.85546875" style="970" customWidth="1"/>
    <col min="1542" max="1792" width="11.42578125" style="970"/>
    <col min="1793" max="1793" width="4.85546875" style="970" customWidth="1"/>
    <col min="1794" max="1794" width="30.85546875" style="970" customWidth="1"/>
    <col min="1795" max="1795" width="84.42578125" style="970" customWidth="1"/>
    <col min="1796" max="1796" width="42.7109375" style="970" customWidth="1"/>
    <col min="1797" max="1797" width="4.85546875" style="970" customWidth="1"/>
    <col min="1798" max="2048" width="11.42578125" style="970"/>
    <col min="2049" max="2049" width="4.85546875" style="970" customWidth="1"/>
    <col min="2050" max="2050" width="30.85546875" style="970" customWidth="1"/>
    <col min="2051" max="2051" width="84.42578125" style="970" customWidth="1"/>
    <col min="2052" max="2052" width="42.7109375" style="970" customWidth="1"/>
    <col min="2053" max="2053" width="4.85546875" style="970" customWidth="1"/>
    <col min="2054" max="2304" width="11.42578125" style="970"/>
    <col min="2305" max="2305" width="4.85546875" style="970" customWidth="1"/>
    <col min="2306" max="2306" width="30.85546875" style="970" customWidth="1"/>
    <col min="2307" max="2307" width="84.42578125" style="970" customWidth="1"/>
    <col min="2308" max="2308" width="42.7109375" style="970" customWidth="1"/>
    <col min="2309" max="2309" width="4.85546875" style="970" customWidth="1"/>
    <col min="2310" max="2560" width="11.42578125" style="970"/>
    <col min="2561" max="2561" width="4.85546875" style="970" customWidth="1"/>
    <col min="2562" max="2562" width="30.85546875" style="970" customWidth="1"/>
    <col min="2563" max="2563" width="84.42578125" style="970" customWidth="1"/>
    <col min="2564" max="2564" width="42.7109375" style="970" customWidth="1"/>
    <col min="2565" max="2565" width="4.85546875" style="970" customWidth="1"/>
    <col min="2566" max="2816" width="11.42578125" style="970"/>
    <col min="2817" max="2817" width="4.85546875" style="970" customWidth="1"/>
    <col min="2818" max="2818" width="30.85546875" style="970" customWidth="1"/>
    <col min="2819" max="2819" width="84.42578125" style="970" customWidth="1"/>
    <col min="2820" max="2820" width="42.7109375" style="970" customWidth="1"/>
    <col min="2821" max="2821" width="4.85546875" style="970" customWidth="1"/>
    <col min="2822" max="3072" width="11.42578125" style="970"/>
    <col min="3073" max="3073" width="4.85546875" style="970" customWidth="1"/>
    <col min="3074" max="3074" width="30.85546875" style="970" customWidth="1"/>
    <col min="3075" max="3075" width="84.42578125" style="970" customWidth="1"/>
    <col min="3076" max="3076" width="42.7109375" style="970" customWidth="1"/>
    <col min="3077" max="3077" width="4.85546875" style="970" customWidth="1"/>
    <col min="3078" max="3328" width="11.42578125" style="970"/>
    <col min="3329" max="3329" width="4.85546875" style="970" customWidth="1"/>
    <col min="3330" max="3330" width="30.85546875" style="970" customWidth="1"/>
    <col min="3331" max="3331" width="84.42578125" style="970" customWidth="1"/>
    <col min="3332" max="3332" width="42.7109375" style="970" customWidth="1"/>
    <col min="3333" max="3333" width="4.85546875" style="970" customWidth="1"/>
    <col min="3334" max="3584" width="11.42578125" style="970"/>
    <col min="3585" max="3585" width="4.85546875" style="970" customWidth="1"/>
    <col min="3586" max="3586" width="30.85546875" style="970" customWidth="1"/>
    <col min="3587" max="3587" width="84.42578125" style="970" customWidth="1"/>
    <col min="3588" max="3588" width="42.7109375" style="970" customWidth="1"/>
    <col min="3589" max="3589" width="4.85546875" style="970" customWidth="1"/>
    <col min="3590" max="3840" width="11.42578125" style="970"/>
    <col min="3841" max="3841" width="4.85546875" style="970" customWidth="1"/>
    <col min="3842" max="3842" width="30.85546875" style="970" customWidth="1"/>
    <col min="3843" max="3843" width="84.42578125" style="970" customWidth="1"/>
    <col min="3844" max="3844" width="42.7109375" style="970" customWidth="1"/>
    <col min="3845" max="3845" width="4.85546875" style="970" customWidth="1"/>
    <col min="3846" max="4096" width="11.42578125" style="970"/>
    <col min="4097" max="4097" width="4.85546875" style="970" customWidth="1"/>
    <col min="4098" max="4098" width="30.85546875" style="970" customWidth="1"/>
    <col min="4099" max="4099" width="84.42578125" style="970" customWidth="1"/>
    <col min="4100" max="4100" width="42.7109375" style="970" customWidth="1"/>
    <col min="4101" max="4101" width="4.85546875" style="970" customWidth="1"/>
    <col min="4102" max="4352" width="11.42578125" style="970"/>
    <col min="4353" max="4353" width="4.85546875" style="970" customWidth="1"/>
    <col min="4354" max="4354" width="30.85546875" style="970" customWidth="1"/>
    <col min="4355" max="4355" width="84.42578125" style="970" customWidth="1"/>
    <col min="4356" max="4356" width="42.7109375" style="970" customWidth="1"/>
    <col min="4357" max="4357" width="4.85546875" style="970" customWidth="1"/>
    <col min="4358" max="4608" width="11.42578125" style="970"/>
    <col min="4609" max="4609" width="4.85546875" style="970" customWidth="1"/>
    <col min="4610" max="4610" width="30.85546875" style="970" customWidth="1"/>
    <col min="4611" max="4611" width="84.42578125" style="970" customWidth="1"/>
    <col min="4612" max="4612" width="42.7109375" style="970" customWidth="1"/>
    <col min="4613" max="4613" width="4.85546875" style="970" customWidth="1"/>
    <col min="4614" max="4864" width="11.42578125" style="970"/>
    <col min="4865" max="4865" width="4.85546875" style="970" customWidth="1"/>
    <col min="4866" max="4866" width="30.85546875" style="970" customWidth="1"/>
    <col min="4867" max="4867" width="84.42578125" style="970" customWidth="1"/>
    <col min="4868" max="4868" width="42.7109375" style="970" customWidth="1"/>
    <col min="4869" max="4869" width="4.85546875" style="970" customWidth="1"/>
    <col min="4870" max="5120" width="11.42578125" style="970"/>
    <col min="5121" max="5121" width="4.85546875" style="970" customWidth="1"/>
    <col min="5122" max="5122" width="30.85546875" style="970" customWidth="1"/>
    <col min="5123" max="5123" width="84.42578125" style="970" customWidth="1"/>
    <col min="5124" max="5124" width="42.7109375" style="970" customWidth="1"/>
    <col min="5125" max="5125" width="4.85546875" style="970" customWidth="1"/>
    <col min="5126" max="5376" width="11.42578125" style="970"/>
    <col min="5377" max="5377" width="4.85546875" style="970" customWidth="1"/>
    <col min="5378" max="5378" width="30.85546875" style="970" customWidth="1"/>
    <col min="5379" max="5379" width="84.42578125" style="970" customWidth="1"/>
    <col min="5380" max="5380" width="42.7109375" style="970" customWidth="1"/>
    <col min="5381" max="5381" width="4.85546875" style="970" customWidth="1"/>
    <col min="5382" max="5632" width="11.42578125" style="970"/>
    <col min="5633" max="5633" width="4.85546875" style="970" customWidth="1"/>
    <col min="5634" max="5634" width="30.85546875" style="970" customWidth="1"/>
    <col min="5635" max="5635" width="84.42578125" style="970" customWidth="1"/>
    <col min="5636" max="5636" width="42.7109375" style="970" customWidth="1"/>
    <col min="5637" max="5637" width="4.85546875" style="970" customWidth="1"/>
    <col min="5638" max="5888" width="11.42578125" style="970"/>
    <col min="5889" max="5889" width="4.85546875" style="970" customWidth="1"/>
    <col min="5890" max="5890" width="30.85546875" style="970" customWidth="1"/>
    <col min="5891" max="5891" width="84.42578125" style="970" customWidth="1"/>
    <col min="5892" max="5892" width="42.7109375" style="970" customWidth="1"/>
    <col min="5893" max="5893" width="4.85546875" style="970" customWidth="1"/>
    <col min="5894" max="6144" width="11.42578125" style="970"/>
    <col min="6145" max="6145" width="4.85546875" style="970" customWidth="1"/>
    <col min="6146" max="6146" width="30.85546875" style="970" customWidth="1"/>
    <col min="6147" max="6147" width="84.42578125" style="970" customWidth="1"/>
    <col min="6148" max="6148" width="42.7109375" style="970" customWidth="1"/>
    <col min="6149" max="6149" width="4.85546875" style="970" customWidth="1"/>
    <col min="6150" max="6400" width="11.42578125" style="970"/>
    <col min="6401" max="6401" width="4.85546875" style="970" customWidth="1"/>
    <col min="6402" max="6402" width="30.85546875" style="970" customWidth="1"/>
    <col min="6403" max="6403" width="84.42578125" style="970" customWidth="1"/>
    <col min="6404" max="6404" width="42.7109375" style="970" customWidth="1"/>
    <col min="6405" max="6405" width="4.85546875" style="970" customWidth="1"/>
    <col min="6406" max="6656" width="11.42578125" style="970"/>
    <col min="6657" max="6657" width="4.85546875" style="970" customWidth="1"/>
    <col min="6658" max="6658" width="30.85546875" style="970" customWidth="1"/>
    <col min="6659" max="6659" width="84.42578125" style="970" customWidth="1"/>
    <col min="6660" max="6660" width="42.7109375" style="970" customWidth="1"/>
    <col min="6661" max="6661" width="4.85546875" style="970" customWidth="1"/>
    <col min="6662" max="6912" width="11.42578125" style="970"/>
    <col min="6913" max="6913" width="4.85546875" style="970" customWidth="1"/>
    <col min="6914" max="6914" width="30.85546875" style="970" customWidth="1"/>
    <col min="6915" max="6915" width="84.42578125" style="970" customWidth="1"/>
    <col min="6916" max="6916" width="42.7109375" style="970" customWidth="1"/>
    <col min="6917" max="6917" width="4.85546875" style="970" customWidth="1"/>
    <col min="6918" max="7168" width="11.42578125" style="970"/>
    <col min="7169" max="7169" width="4.85546875" style="970" customWidth="1"/>
    <col min="7170" max="7170" width="30.85546875" style="970" customWidth="1"/>
    <col min="7171" max="7171" width="84.42578125" style="970" customWidth="1"/>
    <col min="7172" max="7172" width="42.7109375" style="970" customWidth="1"/>
    <col min="7173" max="7173" width="4.85546875" style="970" customWidth="1"/>
    <col min="7174" max="7424" width="11.42578125" style="970"/>
    <col min="7425" max="7425" width="4.85546875" style="970" customWidth="1"/>
    <col min="7426" max="7426" width="30.85546875" style="970" customWidth="1"/>
    <col min="7427" max="7427" width="84.42578125" style="970" customWidth="1"/>
    <col min="7428" max="7428" width="42.7109375" style="970" customWidth="1"/>
    <col min="7429" max="7429" width="4.85546875" style="970" customWidth="1"/>
    <col min="7430" max="7680" width="11.42578125" style="970"/>
    <col min="7681" max="7681" width="4.85546875" style="970" customWidth="1"/>
    <col min="7682" max="7682" width="30.85546875" style="970" customWidth="1"/>
    <col min="7683" max="7683" width="84.42578125" style="970" customWidth="1"/>
    <col min="7684" max="7684" width="42.7109375" style="970" customWidth="1"/>
    <col min="7685" max="7685" width="4.85546875" style="970" customWidth="1"/>
    <col min="7686" max="7936" width="11.42578125" style="970"/>
    <col min="7937" max="7937" width="4.85546875" style="970" customWidth="1"/>
    <col min="7938" max="7938" width="30.85546875" style="970" customWidth="1"/>
    <col min="7939" max="7939" width="84.42578125" style="970" customWidth="1"/>
    <col min="7940" max="7940" width="42.7109375" style="970" customWidth="1"/>
    <col min="7941" max="7941" width="4.85546875" style="970" customWidth="1"/>
    <col min="7942" max="8192" width="11.42578125" style="970"/>
    <col min="8193" max="8193" width="4.85546875" style="970" customWidth="1"/>
    <col min="8194" max="8194" width="30.85546875" style="970" customWidth="1"/>
    <col min="8195" max="8195" width="84.42578125" style="970" customWidth="1"/>
    <col min="8196" max="8196" width="42.7109375" style="970" customWidth="1"/>
    <col min="8197" max="8197" width="4.85546875" style="970" customWidth="1"/>
    <col min="8198" max="8448" width="11.42578125" style="970"/>
    <col min="8449" max="8449" width="4.85546875" style="970" customWidth="1"/>
    <col min="8450" max="8450" width="30.85546875" style="970" customWidth="1"/>
    <col min="8451" max="8451" width="84.42578125" style="970" customWidth="1"/>
    <col min="8452" max="8452" width="42.7109375" style="970" customWidth="1"/>
    <col min="8453" max="8453" width="4.85546875" style="970" customWidth="1"/>
    <col min="8454" max="8704" width="11.42578125" style="970"/>
    <col min="8705" max="8705" width="4.85546875" style="970" customWidth="1"/>
    <col min="8706" max="8706" width="30.85546875" style="970" customWidth="1"/>
    <col min="8707" max="8707" width="84.42578125" style="970" customWidth="1"/>
    <col min="8708" max="8708" width="42.7109375" style="970" customWidth="1"/>
    <col min="8709" max="8709" width="4.85546875" style="970" customWidth="1"/>
    <col min="8710" max="8960" width="11.42578125" style="970"/>
    <col min="8961" max="8961" width="4.85546875" style="970" customWidth="1"/>
    <col min="8962" max="8962" width="30.85546875" style="970" customWidth="1"/>
    <col min="8963" max="8963" width="84.42578125" style="970" customWidth="1"/>
    <col min="8964" max="8964" width="42.7109375" style="970" customWidth="1"/>
    <col min="8965" max="8965" width="4.85546875" style="970" customWidth="1"/>
    <col min="8966" max="9216" width="11.42578125" style="970"/>
    <col min="9217" max="9217" width="4.85546875" style="970" customWidth="1"/>
    <col min="9218" max="9218" width="30.85546875" style="970" customWidth="1"/>
    <col min="9219" max="9219" width="84.42578125" style="970" customWidth="1"/>
    <col min="9220" max="9220" width="42.7109375" style="970" customWidth="1"/>
    <col min="9221" max="9221" width="4.85546875" style="970" customWidth="1"/>
    <col min="9222" max="9472" width="11.42578125" style="970"/>
    <col min="9473" max="9473" width="4.85546875" style="970" customWidth="1"/>
    <col min="9474" max="9474" width="30.85546875" style="970" customWidth="1"/>
    <col min="9475" max="9475" width="84.42578125" style="970" customWidth="1"/>
    <col min="9476" max="9476" width="42.7109375" style="970" customWidth="1"/>
    <col min="9477" max="9477" width="4.85546875" style="970" customWidth="1"/>
    <col min="9478" max="9728" width="11.42578125" style="970"/>
    <col min="9729" max="9729" width="4.85546875" style="970" customWidth="1"/>
    <col min="9730" max="9730" width="30.85546875" style="970" customWidth="1"/>
    <col min="9731" max="9731" width="84.42578125" style="970" customWidth="1"/>
    <col min="9732" max="9732" width="42.7109375" style="970" customWidth="1"/>
    <col min="9733" max="9733" width="4.85546875" style="970" customWidth="1"/>
    <col min="9734" max="9984" width="11.42578125" style="970"/>
    <col min="9985" max="9985" width="4.85546875" style="970" customWidth="1"/>
    <col min="9986" max="9986" width="30.85546875" style="970" customWidth="1"/>
    <col min="9987" max="9987" width="84.42578125" style="970" customWidth="1"/>
    <col min="9988" max="9988" width="42.7109375" style="970" customWidth="1"/>
    <col min="9989" max="9989" width="4.85546875" style="970" customWidth="1"/>
    <col min="9990" max="10240" width="11.42578125" style="970"/>
    <col min="10241" max="10241" width="4.85546875" style="970" customWidth="1"/>
    <col min="10242" max="10242" width="30.85546875" style="970" customWidth="1"/>
    <col min="10243" max="10243" width="84.42578125" style="970" customWidth="1"/>
    <col min="10244" max="10244" width="42.7109375" style="970" customWidth="1"/>
    <col min="10245" max="10245" width="4.85546875" style="970" customWidth="1"/>
    <col min="10246" max="10496" width="11.42578125" style="970"/>
    <col min="10497" max="10497" width="4.85546875" style="970" customWidth="1"/>
    <col min="10498" max="10498" width="30.85546875" style="970" customWidth="1"/>
    <col min="10499" max="10499" width="84.42578125" style="970" customWidth="1"/>
    <col min="10500" max="10500" width="42.7109375" style="970" customWidth="1"/>
    <col min="10501" max="10501" width="4.85546875" style="970" customWidth="1"/>
    <col min="10502" max="10752" width="11.42578125" style="970"/>
    <col min="10753" max="10753" width="4.85546875" style="970" customWidth="1"/>
    <col min="10754" max="10754" width="30.85546875" style="970" customWidth="1"/>
    <col min="10755" max="10755" width="84.42578125" style="970" customWidth="1"/>
    <col min="10756" max="10756" width="42.7109375" style="970" customWidth="1"/>
    <col min="10757" max="10757" width="4.85546875" style="970" customWidth="1"/>
    <col min="10758" max="11008" width="11.42578125" style="970"/>
    <col min="11009" max="11009" width="4.85546875" style="970" customWidth="1"/>
    <col min="11010" max="11010" width="30.85546875" style="970" customWidth="1"/>
    <col min="11011" max="11011" width="84.42578125" style="970" customWidth="1"/>
    <col min="11012" max="11012" width="42.7109375" style="970" customWidth="1"/>
    <col min="11013" max="11013" width="4.85546875" style="970" customWidth="1"/>
    <col min="11014" max="11264" width="11.42578125" style="970"/>
    <col min="11265" max="11265" width="4.85546875" style="970" customWidth="1"/>
    <col min="11266" max="11266" width="30.85546875" style="970" customWidth="1"/>
    <col min="11267" max="11267" width="84.42578125" style="970" customWidth="1"/>
    <col min="11268" max="11268" width="42.7109375" style="970" customWidth="1"/>
    <col min="11269" max="11269" width="4.85546875" style="970" customWidth="1"/>
    <col min="11270" max="11520" width="11.42578125" style="970"/>
    <col min="11521" max="11521" width="4.85546875" style="970" customWidth="1"/>
    <col min="11522" max="11522" width="30.85546875" style="970" customWidth="1"/>
    <col min="11523" max="11523" width="84.42578125" style="970" customWidth="1"/>
    <col min="11524" max="11524" width="42.7109375" style="970" customWidth="1"/>
    <col min="11525" max="11525" width="4.85546875" style="970" customWidth="1"/>
    <col min="11526" max="11776" width="11.42578125" style="970"/>
    <col min="11777" max="11777" width="4.85546875" style="970" customWidth="1"/>
    <col min="11778" max="11778" width="30.85546875" style="970" customWidth="1"/>
    <col min="11779" max="11779" width="84.42578125" style="970" customWidth="1"/>
    <col min="11780" max="11780" width="42.7109375" style="970" customWidth="1"/>
    <col min="11781" max="11781" width="4.85546875" style="970" customWidth="1"/>
    <col min="11782" max="12032" width="11.42578125" style="970"/>
    <col min="12033" max="12033" width="4.85546875" style="970" customWidth="1"/>
    <col min="12034" max="12034" width="30.85546875" style="970" customWidth="1"/>
    <col min="12035" max="12035" width="84.42578125" style="970" customWidth="1"/>
    <col min="12036" max="12036" width="42.7109375" style="970" customWidth="1"/>
    <col min="12037" max="12037" width="4.85546875" style="970" customWidth="1"/>
    <col min="12038" max="12288" width="11.42578125" style="970"/>
    <col min="12289" max="12289" width="4.85546875" style="970" customWidth="1"/>
    <col min="12290" max="12290" width="30.85546875" style="970" customWidth="1"/>
    <col min="12291" max="12291" width="84.42578125" style="970" customWidth="1"/>
    <col min="12292" max="12292" width="42.7109375" style="970" customWidth="1"/>
    <col min="12293" max="12293" width="4.85546875" style="970" customWidth="1"/>
    <col min="12294" max="12544" width="11.42578125" style="970"/>
    <col min="12545" max="12545" width="4.85546875" style="970" customWidth="1"/>
    <col min="12546" max="12546" width="30.85546875" style="970" customWidth="1"/>
    <col min="12547" max="12547" width="84.42578125" style="970" customWidth="1"/>
    <col min="12548" max="12548" width="42.7109375" style="970" customWidth="1"/>
    <col min="12549" max="12549" width="4.85546875" style="970" customWidth="1"/>
    <col min="12550" max="12800" width="11.42578125" style="970"/>
    <col min="12801" max="12801" width="4.85546875" style="970" customWidth="1"/>
    <col min="12802" max="12802" width="30.85546875" style="970" customWidth="1"/>
    <col min="12803" max="12803" width="84.42578125" style="970" customWidth="1"/>
    <col min="12804" max="12804" width="42.7109375" style="970" customWidth="1"/>
    <col min="12805" max="12805" width="4.85546875" style="970" customWidth="1"/>
    <col min="12806" max="13056" width="11.42578125" style="970"/>
    <col min="13057" max="13057" width="4.85546875" style="970" customWidth="1"/>
    <col min="13058" max="13058" width="30.85546875" style="970" customWidth="1"/>
    <col min="13059" max="13059" width="84.42578125" style="970" customWidth="1"/>
    <col min="13060" max="13060" width="42.7109375" style="970" customWidth="1"/>
    <col min="13061" max="13061" width="4.85546875" style="970" customWidth="1"/>
    <col min="13062" max="13312" width="11.42578125" style="970"/>
    <col min="13313" max="13313" width="4.85546875" style="970" customWidth="1"/>
    <col min="13314" max="13314" width="30.85546875" style="970" customWidth="1"/>
    <col min="13315" max="13315" width="84.42578125" style="970" customWidth="1"/>
    <col min="13316" max="13316" width="42.7109375" style="970" customWidth="1"/>
    <col min="13317" max="13317" width="4.85546875" style="970" customWidth="1"/>
    <col min="13318" max="13568" width="11.42578125" style="970"/>
    <col min="13569" max="13569" width="4.85546875" style="970" customWidth="1"/>
    <col min="13570" max="13570" width="30.85546875" style="970" customWidth="1"/>
    <col min="13571" max="13571" width="84.42578125" style="970" customWidth="1"/>
    <col min="13572" max="13572" width="42.7109375" style="970" customWidth="1"/>
    <col min="13573" max="13573" width="4.85546875" style="970" customWidth="1"/>
    <col min="13574" max="13824" width="11.42578125" style="970"/>
    <col min="13825" max="13825" width="4.85546875" style="970" customWidth="1"/>
    <col min="13826" max="13826" width="30.85546875" style="970" customWidth="1"/>
    <col min="13827" max="13827" width="84.42578125" style="970" customWidth="1"/>
    <col min="13828" max="13828" width="42.7109375" style="970" customWidth="1"/>
    <col min="13829" max="13829" width="4.85546875" style="970" customWidth="1"/>
    <col min="13830" max="14080" width="11.42578125" style="970"/>
    <col min="14081" max="14081" width="4.85546875" style="970" customWidth="1"/>
    <col min="14082" max="14082" width="30.85546875" style="970" customWidth="1"/>
    <col min="14083" max="14083" width="84.42578125" style="970" customWidth="1"/>
    <col min="14084" max="14084" width="42.7109375" style="970" customWidth="1"/>
    <col min="14085" max="14085" width="4.85546875" style="970" customWidth="1"/>
    <col min="14086" max="14336" width="11.42578125" style="970"/>
    <col min="14337" max="14337" width="4.85546875" style="970" customWidth="1"/>
    <col min="14338" max="14338" width="30.85546875" style="970" customWidth="1"/>
    <col min="14339" max="14339" width="84.42578125" style="970" customWidth="1"/>
    <col min="14340" max="14340" width="42.7109375" style="970" customWidth="1"/>
    <col min="14341" max="14341" width="4.85546875" style="970" customWidth="1"/>
    <col min="14342" max="14592" width="11.42578125" style="970"/>
    <col min="14593" max="14593" width="4.85546875" style="970" customWidth="1"/>
    <col min="14594" max="14594" width="30.85546875" style="970" customWidth="1"/>
    <col min="14595" max="14595" width="84.42578125" style="970" customWidth="1"/>
    <col min="14596" max="14596" width="42.7109375" style="970" customWidth="1"/>
    <col min="14597" max="14597" width="4.85546875" style="970" customWidth="1"/>
    <col min="14598" max="14848" width="11.42578125" style="970"/>
    <col min="14849" max="14849" width="4.85546875" style="970" customWidth="1"/>
    <col min="14850" max="14850" width="30.85546875" style="970" customWidth="1"/>
    <col min="14851" max="14851" width="84.42578125" style="970" customWidth="1"/>
    <col min="14852" max="14852" width="42.7109375" style="970" customWidth="1"/>
    <col min="14853" max="14853" width="4.85546875" style="970" customWidth="1"/>
    <col min="14854" max="15104" width="11.42578125" style="970"/>
    <col min="15105" max="15105" width="4.85546875" style="970" customWidth="1"/>
    <col min="15106" max="15106" width="30.85546875" style="970" customWidth="1"/>
    <col min="15107" max="15107" width="84.42578125" style="970" customWidth="1"/>
    <col min="15108" max="15108" width="42.7109375" style="970" customWidth="1"/>
    <col min="15109" max="15109" width="4.85546875" style="970" customWidth="1"/>
    <col min="15110" max="15360" width="11.42578125" style="970"/>
    <col min="15361" max="15361" width="4.85546875" style="970" customWidth="1"/>
    <col min="15362" max="15362" width="30.85546875" style="970" customWidth="1"/>
    <col min="15363" max="15363" width="84.42578125" style="970" customWidth="1"/>
    <col min="15364" max="15364" width="42.7109375" style="970" customWidth="1"/>
    <col min="15365" max="15365" width="4.85546875" style="970" customWidth="1"/>
    <col min="15366" max="15616" width="11.42578125" style="970"/>
    <col min="15617" max="15617" width="4.85546875" style="970" customWidth="1"/>
    <col min="15618" max="15618" width="30.85546875" style="970" customWidth="1"/>
    <col min="15619" max="15619" width="84.42578125" style="970" customWidth="1"/>
    <col min="15620" max="15620" width="42.7109375" style="970" customWidth="1"/>
    <col min="15621" max="15621" width="4.85546875" style="970" customWidth="1"/>
    <col min="15622" max="15872" width="11.42578125" style="970"/>
    <col min="15873" max="15873" width="4.85546875" style="970" customWidth="1"/>
    <col min="15874" max="15874" width="30.85546875" style="970" customWidth="1"/>
    <col min="15875" max="15875" width="84.42578125" style="970" customWidth="1"/>
    <col min="15876" max="15876" width="42.7109375" style="970" customWidth="1"/>
    <col min="15877" max="15877" width="4.85546875" style="970" customWidth="1"/>
    <col min="15878" max="16128" width="11.42578125" style="970"/>
    <col min="16129" max="16129" width="4.85546875" style="970" customWidth="1"/>
    <col min="16130" max="16130" width="30.85546875" style="970" customWidth="1"/>
    <col min="16131" max="16131" width="84.42578125" style="970" customWidth="1"/>
    <col min="16132" max="16132" width="42.7109375" style="970" customWidth="1"/>
    <col min="16133" max="16133" width="4.85546875" style="970" customWidth="1"/>
    <col min="16134" max="16384" width="11.42578125" style="970"/>
  </cols>
  <sheetData>
    <row r="1" spans="1:8" s="163" customFormat="1">
      <c r="A1" s="966"/>
      <c r="B1" s="1302" t="s">
        <v>1444</v>
      </c>
      <c r="C1" s="1302"/>
      <c r="D1" s="1302"/>
      <c r="E1" s="1302"/>
    </row>
    <row r="2" spans="1:8" s="163" customFormat="1">
      <c r="A2" s="966"/>
      <c r="B2" s="1302" t="s">
        <v>1253</v>
      </c>
      <c r="C2" s="1302"/>
      <c r="D2" s="1302"/>
      <c r="E2" s="1302"/>
    </row>
    <row r="3" spans="1:8" s="163" customFormat="1" ht="15" customHeight="1">
      <c r="A3" s="966"/>
      <c r="B3" s="1302" t="s">
        <v>1527</v>
      </c>
      <c r="C3" s="1302"/>
      <c r="D3" s="1302"/>
      <c r="E3" s="1302"/>
    </row>
    <row r="4" spans="1:8" s="163" customFormat="1">
      <c r="A4" s="1303" t="s">
        <v>0</v>
      </c>
      <c r="B4" s="1303"/>
      <c r="C4" s="1303"/>
      <c r="D4" s="1303"/>
      <c r="E4" s="1303"/>
    </row>
    <row r="5" spans="1:8" s="211" customFormat="1"/>
    <row r="6" spans="1:8">
      <c r="A6" s="967"/>
      <c r="B6" s="968" t="s">
        <v>3</v>
      </c>
      <c r="C6" s="964" t="s">
        <v>1157</v>
      </c>
      <c r="D6" s="263"/>
      <c r="E6" s="969"/>
      <c r="F6" s="223"/>
      <c r="G6" s="223"/>
      <c r="H6" s="223"/>
    </row>
    <row r="7" spans="1:8">
      <c r="A7" s="967"/>
      <c r="B7" s="971"/>
      <c r="C7" s="972"/>
      <c r="D7" s="972"/>
      <c r="E7" s="973"/>
    </row>
    <row r="8" spans="1:8" s="976" customFormat="1">
      <c r="A8" s="974"/>
      <c r="B8" s="975"/>
      <c r="C8" s="974"/>
      <c r="D8" s="974"/>
      <c r="E8" s="975"/>
    </row>
    <row r="9" spans="1:8" s="163" customFormat="1">
      <c r="A9" s="1304" t="s">
        <v>1254</v>
      </c>
      <c r="B9" s="1305"/>
      <c r="C9" s="977" t="s">
        <v>1255</v>
      </c>
      <c r="D9" s="977" t="s">
        <v>1256</v>
      </c>
      <c r="E9" s="978"/>
    </row>
    <row r="10" spans="1:8" s="976" customFormat="1">
      <c r="A10" s="979"/>
      <c r="B10" s="980"/>
      <c r="C10" s="980"/>
      <c r="D10" s="980"/>
      <c r="E10" s="981"/>
    </row>
    <row r="11" spans="1:8">
      <c r="A11" s="982"/>
      <c r="B11" s="983"/>
      <c r="C11" s="984"/>
      <c r="D11" s="985"/>
      <c r="E11" s="986"/>
    </row>
    <row r="12" spans="1:8">
      <c r="A12" s="982"/>
      <c r="B12" s="983"/>
      <c r="C12" s="984"/>
      <c r="D12" s="985"/>
      <c r="E12" s="986"/>
    </row>
    <row r="13" spans="1:8">
      <c r="A13" s="982"/>
      <c r="B13" s="983"/>
      <c r="C13" s="984"/>
      <c r="D13" s="985"/>
      <c r="E13" s="986"/>
    </row>
    <row r="14" spans="1:8">
      <c r="A14" s="982"/>
      <c r="B14" s="983"/>
      <c r="C14" s="984"/>
      <c r="D14" s="985"/>
      <c r="E14" s="986"/>
    </row>
    <row r="15" spans="1:8">
      <c r="A15" s="982"/>
      <c r="B15" s="983"/>
      <c r="C15" s="984"/>
      <c r="D15" s="985"/>
      <c r="E15" s="986"/>
    </row>
    <row r="16" spans="1:8">
      <c r="A16" s="987"/>
      <c r="B16" s="965"/>
      <c r="C16" s="984"/>
      <c r="D16" s="985"/>
      <c r="E16" s="986"/>
    </row>
    <row r="17" spans="1:9">
      <c r="A17" s="987"/>
      <c r="B17" s="965"/>
      <c r="C17" s="984"/>
      <c r="D17" s="985"/>
      <c r="E17" s="986"/>
    </row>
    <row r="18" spans="1:9" ht="14.25" customHeight="1">
      <c r="A18" s="1306" t="s">
        <v>1259</v>
      </c>
      <c r="B18" s="1307"/>
      <c r="C18" s="1307"/>
      <c r="D18" s="1307"/>
      <c r="E18" s="1308"/>
    </row>
    <row r="19" spans="1:9">
      <c r="A19" s="987"/>
      <c r="B19" s="965"/>
      <c r="C19" s="984"/>
      <c r="D19" s="985"/>
      <c r="E19" s="986"/>
    </row>
    <row r="20" spans="1:9">
      <c r="A20" s="987"/>
      <c r="B20" s="965"/>
      <c r="C20" s="984"/>
      <c r="D20" s="985"/>
      <c r="E20" s="986"/>
    </row>
    <row r="21" spans="1:9">
      <c r="A21" s="987"/>
      <c r="B21" s="965"/>
      <c r="C21" s="984"/>
      <c r="D21" s="985"/>
      <c r="E21" s="986"/>
    </row>
    <row r="22" spans="1:9">
      <c r="A22" s="987"/>
      <c r="B22" s="965"/>
      <c r="C22" s="984"/>
      <c r="D22" s="985"/>
      <c r="E22" s="986"/>
    </row>
    <row r="23" spans="1:9">
      <c r="A23" s="982"/>
      <c r="B23" s="983"/>
      <c r="C23" s="984"/>
      <c r="D23" s="985"/>
      <c r="E23" s="986"/>
    </row>
    <row r="24" spans="1:9">
      <c r="A24" s="982"/>
      <c r="B24" s="983"/>
      <c r="C24" s="984"/>
      <c r="D24" s="985"/>
      <c r="E24" s="986"/>
    </row>
    <row r="25" spans="1:9">
      <c r="A25" s="982"/>
      <c r="B25" s="983"/>
      <c r="C25" s="984"/>
      <c r="D25" s="985"/>
      <c r="E25" s="986"/>
    </row>
    <row r="26" spans="1:9">
      <c r="A26" s="982"/>
      <c r="B26" s="983"/>
      <c r="C26" s="984"/>
      <c r="D26" s="985"/>
      <c r="E26" s="986"/>
    </row>
    <row r="27" spans="1:9">
      <c r="A27" s="982"/>
      <c r="B27" s="983"/>
      <c r="C27" s="984"/>
      <c r="D27" s="985"/>
      <c r="E27" s="986"/>
    </row>
    <row r="28" spans="1:9">
      <c r="A28" s="982"/>
      <c r="B28" s="983"/>
      <c r="C28" s="984"/>
      <c r="D28" s="985"/>
      <c r="E28" s="986"/>
    </row>
    <row r="29" spans="1:9">
      <c r="A29" s="982"/>
      <c r="B29" s="983"/>
      <c r="C29" s="984"/>
      <c r="D29" s="985"/>
      <c r="E29" s="986"/>
    </row>
    <row r="30" spans="1:9">
      <c r="A30" s="988"/>
      <c r="B30" s="989"/>
      <c r="C30" s="990"/>
      <c r="D30" s="991"/>
      <c r="E30" s="992"/>
    </row>
    <row r="31" spans="1:9">
      <c r="A31" s="993"/>
      <c r="B31" s="994"/>
      <c r="C31" s="1309"/>
      <c r="D31" s="1310"/>
      <c r="E31" s="1310"/>
    </row>
    <row r="32" spans="1:9">
      <c r="A32" s="16" t="s">
        <v>1260</v>
      </c>
      <c r="B32" s="160"/>
      <c r="C32" s="160"/>
      <c r="E32" s="85"/>
      <c r="F32" s="85"/>
      <c r="G32" s="160"/>
      <c r="H32" s="160"/>
      <c r="I32" s="160"/>
    </row>
    <row r="39" spans="1:5" ht="15" customHeight="1">
      <c r="A39" s="1300" t="s">
        <v>1224</v>
      </c>
      <c r="B39" s="1300"/>
      <c r="D39" s="1300" t="s">
        <v>1286</v>
      </c>
      <c r="E39" s="1300"/>
    </row>
    <row r="40" spans="1:5" ht="15" customHeight="1">
      <c r="A40" s="1301" t="s">
        <v>1213</v>
      </c>
      <c r="B40" s="1301"/>
      <c r="D40" s="1301" t="s">
        <v>1349</v>
      </c>
      <c r="E40" s="1301"/>
    </row>
    <row r="41" spans="1:5">
      <c r="A41" s="1301"/>
      <c r="B41" s="1301"/>
      <c r="D41" s="1301"/>
      <c r="E41" s="1301"/>
    </row>
    <row r="42" spans="1:5">
      <c r="A42" s="995"/>
      <c r="B42" s="995"/>
    </row>
  </sheetData>
  <mergeCells count="11">
    <mergeCell ref="A39:B39"/>
    <mergeCell ref="D40:E41"/>
    <mergeCell ref="D39:E39"/>
    <mergeCell ref="B1:E1"/>
    <mergeCell ref="B2:E2"/>
    <mergeCell ref="A4:E4"/>
    <mergeCell ref="A9:B9"/>
    <mergeCell ref="A18:E18"/>
    <mergeCell ref="C31:E31"/>
    <mergeCell ref="B3:E3"/>
    <mergeCell ref="A40:B41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&amp;R1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42"/>
  <sheetViews>
    <sheetView zoomScaleNormal="100" workbookViewId="0">
      <selection activeCell="A4" sqref="A4:E4"/>
    </sheetView>
  </sheetViews>
  <sheetFormatPr baseColWidth="10" defaultRowHeight="12.75"/>
  <cols>
    <col min="1" max="1" width="4.85546875" style="970" customWidth="1"/>
    <col min="2" max="2" width="33.140625" style="970" customWidth="1"/>
    <col min="3" max="3" width="75.140625" style="970" customWidth="1"/>
    <col min="4" max="4" width="31.7109375" style="970" customWidth="1"/>
    <col min="5" max="5" width="10.5703125" style="970" customWidth="1"/>
    <col min="6" max="256" width="11.42578125" style="970"/>
    <col min="257" max="257" width="4.85546875" style="970" customWidth="1"/>
    <col min="258" max="258" width="30.85546875" style="970" customWidth="1"/>
    <col min="259" max="259" width="84.42578125" style="970" customWidth="1"/>
    <col min="260" max="260" width="42.7109375" style="970" customWidth="1"/>
    <col min="261" max="261" width="4.85546875" style="970" customWidth="1"/>
    <col min="262" max="512" width="11.42578125" style="970"/>
    <col min="513" max="513" width="4.85546875" style="970" customWidth="1"/>
    <col min="514" max="514" width="30.85546875" style="970" customWidth="1"/>
    <col min="515" max="515" width="84.42578125" style="970" customWidth="1"/>
    <col min="516" max="516" width="42.7109375" style="970" customWidth="1"/>
    <col min="517" max="517" width="4.85546875" style="970" customWidth="1"/>
    <col min="518" max="768" width="11.42578125" style="970"/>
    <col min="769" max="769" width="4.85546875" style="970" customWidth="1"/>
    <col min="770" max="770" width="30.85546875" style="970" customWidth="1"/>
    <col min="771" max="771" width="84.42578125" style="970" customWidth="1"/>
    <col min="772" max="772" width="42.7109375" style="970" customWidth="1"/>
    <col min="773" max="773" width="4.85546875" style="970" customWidth="1"/>
    <col min="774" max="1024" width="11.42578125" style="970"/>
    <col min="1025" max="1025" width="4.85546875" style="970" customWidth="1"/>
    <col min="1026" max="1026" width="30.85546875" style="970" customWidth="1"/>
    <col min="1027" max="1027" width="84.42578125" style="970" customWidth="1"/>
    <col min="1028" max="1028" width="42.7109375" style="970" customWidth="1"/>
    <col min="1029" max="1029" width="4.85546875" style="970" customWidth="1"/>
    <col min="1030" max="1280" width="11.42578125" style="970"/>
    <col min="1281" max="1281" width="4.85546875" style="970" customWidth="1"/>
    <col min="1282" max="1282" width="30.85546875" style="970" customWidth="1"/>
    <col min="1283" max="1283" width="84.42578125" style="970" customWidth="1"/>
    <col min="1284" max="1284" width="42.7109375" style="970" customWidth="1"/>
    <col min="1285" max="1285" width="4.85546875" style="970" customWidth="1"/>
    <col min="1286" max="1536" width="11.42578125" style="970"/>
    <col min="1537" max="1537" width="4.85546875" style="970" customWidth="1"/>
    <col min="1538" max="1538" width="30.85546875" style="970" customWidth="1"/>
    <col min="1539" max="1539" width="84.42578125" style="970" customWidth="1"/>
    <col min="1540" max="1540" width="42.7109375" style="970" customWidth="1"/>
    <col min="1541" max="1541" width="4.85546875" style="970" customWidth="1"/>
    <col min="1542" max="1792" width="11.42578125" style="970"/>
    <col min="1793" max="1793" width="4.85546875" style="970" customWidth="1"/>
    <col min="1794" max="1794" width="30.85546875" style="970" customWidth="1"/>
    <col min="1795" max="1795" width="84.42578125" style="970" customWidth="1"/>
    <col min="1796" max="1796" width="42.7109375" style="970" customWidth="1"/>
    <col min="1797" max="1797" width="4.85546875" style="970" customWidth="1"/>
    <col min="1798" max="2048" width="11.42578125" style="970"/>
    <col min="2049" max="2049" width="4.85546875" style="970" customWidth="1"/>
    <col min="2050" max="2050" width="30.85546875" style="970" customWidth="1"/>
    <col min="2051" max="2051" width="84.42578125" style="970" customWidth="1"/>
    <col min="2052" max="2052" width="42.7109375" style="970" customWidth="1"/>
    <col min="2053" max="2053" width="4.85546875" style="970" customWidth="1"/>
    <col min="2054" max="2304" width="11.42578125" style="970"/>
    <col min="2305" max="2305" width="4.85546875" style="970" customWidth="1"/>
    <col min="2306" max="2306" width="30.85546875" style="970" customWidth="1"/>
    <col min="2307" max="2307" width="84.42578125" style="970" customWidth="1"/>
    <col min="2308" max="2308" width="42.7109375" style="970" customWidth="1"/>
    <col min="2309" max="2309" width="4.85546875" style="970" customWidth="1"/>
    <col min="2310" max="2560" width="11.42578125" style="970"/>
    <col min="2561" max="2561" width="4.85546875" style="970" customWidth="1"/>
    <col min="2562" max="2562" width="30.85546875" style="970" customWidth="1"/>
    <col min="2563" max="2563" width="84.42578125" style="970" customWidth="1"/>
    <col min="2564" max="2564" width="42.7109375" style="970" customWidth="1"/>
    <col min="2565" max="2565" width="4.85546875" style="970" customWidth="1"/>
    <col min="2566" max="2816" width="11.42578125" style="970"/>
    <col min="2817" max="2817" width="4.85546875" style="970" customWidth="1"/>
    <col min="2818" max="2818" width="30.85546875" style="970" customWidth="1"/>
    <col min="2819" max="2819" width="84.42578125" style="970" customWidth="1"/>
    <col min="2820" max="2820" width="42.7109375" style="970" customWidth="1"/>
    <col min="2821" max="2821" width="4.85546875" style="970" customWidth="1"/>
    <col min="2822" max="3072" width="11.42578125" style="970"/>
    <col min="3073" max="3073" width="4.85546875" style="970" customWidth="1"/>
    <col min="3074" max="3074" width="30.85546875" style="970" customWidth="1"/>
    <col min="3075" max="3075" width="84.42578125" style="970" customWidth="1"/>
    <col min="3076" max="3076" width="42.7109375" style="970" customWidth="1"/>
    <col min="3077" max="3077" width="4.85546875" style="970" customWidth="1"/>
    <col min="3078" max="3328" width="11.42578125" style="970"/>
    <col min="3329" max="3329" width="4.85546875" style="970" customWidth="1"/>
    <col min="3330" max="3330" width="30.85546875" style="970" customWidth="1"/>
    <col min="3331" max="3331" width="84.42578125" style="970" customWidth="1"/>
    <col min="3332" max="3332" width="42.7109375" style="970" customWidth="1"/>
    <col min="3333" max="3333" width="4.85546875" style="970" customWidth="1"/>
    <col min="3334" max="3584" width="11.42578125" style="970"/>
    <col min="3585" max="3585" width="4.85546875" style="970" customWidth="1"/>
    <col min="3586" max="3586" width="30.85546875" style="970" customWidth="1"/>
    <col min="3587" max="3587" width="84.42578125" style="970" customWidth="1"/>
    <col min="3588" max="3588" width="42.7109375" style="970" customWidth="1"/>
    <col min="3589" max="3589" width="4.85546875" style="970" customWidth="1"/>
    <col min="3590" max="3840" width="11.42578125" style="970"/>
    <col min="3841" max="3841" width="4.85546875" style="970" customWidth="1"/>
    <col min="3842" max="3842" width="30.85546875" style="970" customWidth="1"/>
    <col min="3843" max="3843" width="84.42578125" style="970" customWidth="1"/>
    <col min="3844" max="3844" width="42.7109375" style="970" customWidth="1"/>
    <col min="3845" max="3845" width="4.85546875" style="970" customWidth="1"/>
    <col min="3846" max="4096" width="11.42578125" style="970"/>
    <col min="4097" max="4097" width="4.85546875" style="970" customWidth="1"/>
    <col min="4098" max="4098" width="30.85546875" style="970" customWidth="1"/>
    <col min="4099" max="4099" width="84.42578125" style="970" customWidth="1"/>
    <col min="4100" max="4100" width="42.7109375" style="970" customWidth="1"/>
    <col min="4101" max="4101" width="4.85546875" style="970" customWidth="1"/>
    <col min="4102" max="4352" width="11.42578125" style="970"/>
    <col min="4353" max="4353" width="4.85546875" style="970" customWidth="1"/>
    <col min="4354" max="4354" width="30.85546875" style="970" customWidth="1"/>
    <col min="4355" max="4355" width="84.42578125" style="970" customWidth="1"/>
    <col min="4356" max="4356" width="42.7109375" style="970" customWidth="1"/>
    <col min="4357" max="4357" width="4.85546875" style="970" customWidth="1"/>
    <col min="4358" max="4608" width="11.42578125" style="970"/>
    <col min="4609" max="4609" width="4.85546875" style="970" customWidth="1"/>
    <col min="4610" max="4610" width="30.85546875" style="970" customWidth="1"/>
    <col min="4611" max="4611" width="84.42578125" style="970" customWidth="1"/>
    <col min="4612" max="4612" width="42.7109375" style="970" customWidth="1"/>
    <col min="4613" max="4613" width="4.85546875" style="970" customWidth="1"/>
    <col min="4614" max="4864" width="11.42578125" style="970"/>
    <col min="4865" max="4865" width="4.85546875" style="970" customWidth="1"/>
    <col min="4866" max="4866" width="30.85546875" style="970" customWidth="1"/>
    <col min="4867" max="4867" width="84.42578125" style="970" customWidth="1"/>
    <col min="4868" max="4868" width="42.7109375" style="970" customWidth="1"/>
    <col min="4869" max="4869" width="4.85546875" style="970" customWidth="1"/>
    <col min="4870" max="5120" width="11.42578125" style="970"/>
    <col min="5121" max="5121" width="4.85546875" style="970" customWidth="1"/>
    <col min="5122" max="5122" width="30.85546875" style="970" customWidth="1"/>
    <col min="5123" max="5123" width="84.42578125" style="970" customWidth="1"/>
    <col min="5124" max="5124" width="42.7109375" style="970" customWidth="1"/>
    <col min="5125" max="5125" width="4.85546875" style="970" customWidth="1"/>
    <col min="5126" max="5376" width="11.42578125" style="970"/>
    <col min="5377" max="5377" width="4.85546875" style="970" customWidth="1"/>
    <col min="5378" max="5378" width="30.85546875" style="970" customWidth="1"/>
    <col min="5379" max="5379" width="84.42578125" style="970" customWidth="1"/>
    <col min="5380" max="5380" width="42.7109375" style="970" customWidth="1"/>
    <col min="5381" max="5381" width="4.85546875" style="970" customWidth="1"/>
    <col min="5382" max="5632" width="11.42578125" style="970"/>
    <col min="5633" max="5633" width="4.85546875" style="970" customWidth="1"/>
    <col min="5634" max="5634" width="30.85546875" style="970" customWidth="1"/>
    <col min="5635" max="5635" width="84.42578125" style="970" customWidth="1"/>
    <col min="5636" max="5636" width="42.7109375" style="970" customWidth="1"/>
    <col min="5637" max="5637" width="4.85546875" style="970" customWidth="1"/>
    <col min="5638" max="5888" width="11.42578125" style="970"/>
    <col min="5889" max="5889" width="4.85546875" style="970" customWidth="1"/>
    <col min="5890" max="5890" width="30.85546875" style="970" customWidth="1"/>
    <col min="5891" max="5891" width="84.42578125" style="970" customWidth="1"/>
    <col min="5892" max="5892" width="42.7109375" style="970" customWidth="1"/>
    <col min="5893" max="5893" width="4.85546875" style="970" customWidth="1"/>
    <col min="5894" max="6144" width="11.42578125" style="970"/>
    <col min="6145" max="6145" width="4.85546875" style="970" customWidth="1"/>
    <col min="6146" max="6146" width="30.85546875" style="970" customWidth="1"/>
    <col min="6147" max="6147" width="84.42578125" style="970" customWidth="1"/>
    <col min="6148" max="6148" width="42.7109375" style="970" customWidth="1"/>
    <col min="6149" max="6149" width="4.85546875" style="970" customWidth="1"/>
    <col min="6150" max="6400" width="11.42578125" style="970"/>
    <col min="6401" max="6401" width="4.85546875" style="970" customWidth="1"/>
    <col min="6402" max="6402" width="30.85546875" style="970" customWidth="1"/>
    <col min="6403" max="6403" width="84.42578125" style="970" customWidth="1"/>
    <col min="6404" max="6404" width="42.7109375" style="970" customWidth="1"/>
    <col min="6405" max="6405" width="4.85546875" style="970" customWidth="1"/>
    <col min="6406" max="6656" width="11.42578125" style="970"/>
    <col min="6657" max="6657" width="4.85546875" style="970" customWidth="1"/>
    <col min="6658" max="6658" width="30.85546875" style="970" customWidth="1"/>
    <col min="6659" max="6659" width="84.42578125" style="970" customWidth="1"/>
    <col min="6660" max="6660" width="42.7109375" style="970" customWidth="1"/>
    <col min="6661" max="6661" width="4.85546875" style="970" customWidth="1"/>
    <col min="6662" max="6912" width="11.42578125" style="970"/>
    <col min="6913" max="6913" width="4.85546875" style="970" customWidth="1"/>
    <col min="6914" max="6914" width="30.85546875" style="970" customWidth="1"/>
    <col min="6915" max="6915" width="84.42578125" style="970" customWidth="1"/>
    <col min="6916" max="6916" width="42.7109375" style="970" customWidth="1"/>
    <col min="6917" max="6917" width="4.85546875" style="970" customWidth="1"/>
    <col min="6918" max="7168" width="11.42578125" style="970"/>
    <col min="7169" max="7169" width="4.85546875" style="970" customWidth="1"/>
    <col min="7170" max="7170" width="30.85546875" style="970" customWidth="1"/>
    <col min="7171" max="7171" width="84.42578125" style="970" customWidth="1"/>
    <col min="7172" max="7172" width="42.7109375" style="970" customWidth="1"/>
    <col min="7173" max="7173" width="4.85546875" style="970" customWidth="1"/>
    <col min="7174" max="7424" width="11.42578125" style="970"/>
    <col min="7425" max="7425" width="4.85546875" style="970" customWidth="1"/>
    <col min="7426" max="7426" width="30.85546875" style="970" customWidth="1"/>
    <col min="7427" max="7427" width="84.42578125" style="970" customWidth="1"/>
    <col min="7428" max="7428" width="42.7109375" style="970" customWidth="1"/>
    <col min="7429" max="7429" width="4.85546875" style="970" customWidth="1"/>
    <col min="7430" max="7680" width="11.42578125" style="970"/>
    <col min="7681" max="7681" width="4.85546875" style="970" customWidth="1"/>
    <col min="7682" max="7682" width="30.85546875" style="970" customWidth="1"/>
    <col min="7683" max="7683" width="84.42578125" style="970" customWidth="1"/>
    <col min="7684" max="7684" width="42.7109375" style="970" customWidth="1"/>
    <col min="7685" max="7685" width="4.85546875" style="970" customWidth="1"/>
    <col min="7686" max="7936" width="11.42578125" style="970"/>
    <col min="7937" max="7937" width="4.85546875" style="970" customWidth="1"/>
    <col min="7938" max="7938" width="30.85546875" style="970" customWidth="1"/>
    <col min="7939" max="7939" width="84.42578125" style="970" customWidth="1"/>
    <col min="7940" max="7940" width="42.7109375" style="970" customWidth="1"/>
    <col min="7941" max="7941" width="4.85546875" style="970" customWidth="1"/>
    <col min="7942" max="8192" width="11.42578125" style="970"/>
    <col min="8193" max="8193" width="4.85546875" style="970" customWidth="1"/>
    <col min="8194" max="8194" width="30.85546875" style="970" customWidth="1"/>
    <col min="8195" max="8195" width="84.42578125" style="970" customWidth="1"/>
    <col min="8196" max="8196" width="42.7109375" style="970" customWidth="1"/>
    <col min="8197" max="8197" width="4.85546875" style="970" customWidth="1"/>
    <col min="8198" max="8448" width="11.42578125" style="970"/>
    <col min="8449" max="8449" width="4.85546875" style="970" customWidth="1"/>
    <col min="8450" max="8450" width="30.85546875" style="970" customWidth="1"/>
    <col min="8451" max="8451" width="84.42578125" style="970" customWidth="1"/>
    <col min="8452" max="8452" width="42.7109375" style="970" customWidth="1"/>
    <col min="8453" max="8453" width="4.85546875" style="970" customWidth="1"/>
    <col min="8454" max="8704" width="11.42578125" style="970"/>
    <col min="8705" max="8705" width="4.85546875" style="970" customWidth="1"/>
    <col min="8706" max="8706" width="30.85546875" style="970" customWidth="1"/>
    <col min="8707" max="8707" width="84.42578125" style="970" customWidth="1"/>
    <col min="8708" max="8708" width="42.7109375" style="970" customWidth="1"/>
    <col min="8709" max="8709" width="4.85546875" style="970" customWidth="1"/>
    <col min="8710" max="8960" width="11.42578125" style="970"/>
    <col min="8961" max="8961" width="4.85546875" style="970" customWidth="1"/>
    <col min="8962" max="8962" width="30.85546875" style="970" customWidth="1"/>
    <col min="8963" max="8963" width="84.42578125" style="970" customWidth="1"/>
    <col min="8964" max="8964" width="42.7109375" style="970" customWidth="1"/>
    <col min="8965" max="8965" width="4.85546875" style="970" customWidth="1"/>
    <col min="8966" max="9216" width="11.42578125" style="970"/>
    <col min="9217" max="9217" width="4.85546875" style="970" customWidth="1"/>
    <col min="9218" max="9218" width="30.85546875" style="970" customWidth="1"/>
    <col min="9219" max="9219" width="84.42578125" style="970" customWidth="1"/>
    <col min="9220" max="9220" width="42.7109375" style="970" customWidth="1"/>
    <col min="9221" max="9221" width="4.85546875" style="970" customWidth="1"/>
    <col min="9222" max="9472" width="11.42578125" style="970"/>
    <col min="9473" max="9473" width="4.85546875" style="970" customWidth="1"/>
    <col min="9474" max="9474" width="30.85546875" style="970" customWidth="1"/>
    <col min="9475" max="9475" width="84.42578125" style="970" customWidth="1"/>
    <col min="9476" max="9476" width="42.7109375" style="970" customWidth="1"/>
    <col min="9477" max="9477" width="4.85546875" style="970" customWidth="1"/>
    <col min="9478" max="9728" width="11.42578125" style="970"/>
    <col min="9729" max="9729" width="4.85546875" style="970" customWidth="1"/>
    <col min="9730" max="9730" width="30.85546875" style="970" customWidth="1"/>
    <col min="9731" max="9731" width="84.42578125" style="970" customWidth="1"/>
    <col min="9732" max="9732" width="42.7109375" style="970" customWidth="1"/>
    <col min="9733" max="9733" width="4.85546875" style="970" customWidth="1"/>
    <col min="9734" max="9984" width="11.42578125" style="970"/>
    <col min="9985" max="9985" width="4.85546875" style="970" customWidth="1"/>
    <col min="9986" max="9986" width="30.85546875" style="970" customWidth="1"/>
    <col min="9987" max="9987" width="84.42578125" style="970" customWidth="1"/>
    <col min="9988" max="9988" width="42.7109375" style="970" customWidth="1"/>
    <col min="9989" max="9989" width="4.85546875" style="970" customWidth="1"/>
    <col min="9990" max="10240" width="11.42578125" style="970"/>
    <col min="10241" max="10241" width="4.85546875" style="970" customWidth="1"/>
    <col min="10242" max="10242" width="30.85546875" style="970" customWidth="1"/>
    <col min="10243" max="10243" width="84.42578125" style="970" customWidth="1"/>
    <col min="10244" max="10244" width="42.7109375" style="970" customWidth="1"/>
    <col min="10245" max="10245" width="4.85546875" style="970" customWidth="1"/>
    <col min="10246" max="10496" width="11.42578125" style="970"/>
    <col min="10497" max="10497" width="4.85546875" style="970" customWidth="1"/>
    <col min="10498" max="10498" width="30.85546875" style="970" customWidth="1"/>
    <col min="10499" max="10499" width="84.42578125" style="970" customWidth="1"/>
    <col min="10500" max="10500" width="42.7109375" style="970" customWidth="1"/>
    <col min="10501" max="10501" width="4.85546875" style="970" customWidth="1"/>
    <col min="10502" max="10752" width="11.42578125" style="970"/>
    <col min="10753" max="10753" width="4.85546875" style="970" customWidth="1"/>
    <col min="10754" max="10754" width="30.85546875" style="970" customWidth="1"/>
    <col min="10755" max="10755" width="84.42578125" style="970" customWidth="1"/>
    <col min="10756" max="10756" width="42.7109375" style="970" customWidth="1"/>
    <col min="10757" max="10757" width="4.85546875" style="970" customWidth="1"/>
    <col min="10758" max="11008" width="11.42578125" style="970"/>
    <col min="11009" max="11009" width="4.85546875" style="970" customWidth="1"/>
    <col min="11010" max="11010" width="30.85546875" style="970" customWidth="1"/>
    <col min="11011" max="11011" width="84.42578125" style="970" customWidth="1"/>
    <col min="11012" max="11012" width="42.7109375" style="970" customWidth="1"/>
    <col min="11013" max="11013" width="4.85546875" style="970" customWidth="1"/>
    <col min="11014" max="11264" width="11.42578125" style="970"/>
    <col min="11265" max="11265" width="4.85546875" style="970" customWidth="1"/>
    <col min="11266" max="11266" width="30.85546875" style="970" customWidth="1"/>
    <col min="11267" max="11267" width="84.42578125" style="970" customWidth="1"/>
    <col min="11268" max="11268" width="42.7109375" style="970" customWidth="1"/>
    <col min="11269" max="11269" width="4.85546875" style="970" customWidth="1"/>
    <col min="11270" max="11520" width="11.42578125" style="970"/>
    <col min="11521" max="11521" width="4.85546875" style="970" customWidth="1"/>
    <col min="11522" max="11522" width="30.85546875" style="970" customWidth="1"/>
    <col min="11523" max="11523" width="84.42578125" style="970" customWidth="1"/>
    <col min="11524" max="11524" width="42.7109375" style="970" customWidth="1"/>
    <col min="11525" max="11525" width="4.85546875" style="970" customWidth="1"/>
    <col min="11526" max="11776" width="11.42578125" style="970"/>
    <col min="11777" max="11777" width="4.85546875" style="970" customWidth="1"/>
    <col min="11778" max="11778" width="30.85546875" style="970" customWidth="1"/>
    <col min="11779" max="11779" width="84.42578125" style="970" customWidth="1"/>
    <col min="11780" max="11780" width="42.7109375" style="970" customWidth="1"/>
    <col min="11781" max="11781" width="4.85546875" style="970" customWidth="1"/>
    <col min="11782" max="12032" width="11.42578125" style="970"/>
    <col min="12033" max="12033" width="4.85546875" style="970" customWidth="1"/>
    <col min="12034" max="12034" width="30.85546875" style="970" customWidth="1"/>
    <col min="12035" max="12035" width="84.42578125" style="970" customWidth="1"/>
    <col min="12036" max="12036" width="42.7109375" style="970" customWidth="1"/>
    <col min="12037" max="12037" width="4.85546875" style="970" customWidth="1"/>
    <col min="12038" max="12288" width="11.42578125" style="970"/>
    <col min="12289" max="12289" width="4.85546875" style="970" customWidth="1"/>
    <col min="12290" max="12290" width="30.85546875" style="970" customWidth="1"/>
    <col min="12291" max="12291" width="84.42578125" style="970" customWidth="1"/>
    <col min="12292" max="12292" width="42.7109375" style="970" customWidth="1"/>
    <col min="12293" max="12293" width="4.85546875" style="970" customWidth="1"/>
    <col min="12294" max="12544" width="11.42578125" style="970"/>
    <col min="12545" max="12545" width="4.85546875" style="970" customWidth="1"/>
    <col min="12546" max="12546" width="30.85546875" style="970" customWidth="1"/>
    <col min="12547" max="12547" width="84.42578125" style="970" customWidth="1"/>
    <col min="12548" max="12548" width="42.7109375" style="970" customWidth="1"/>
    <col min="12549" max="12549" width="4.85546875" style="970" customWidth="1"/>
    <col min="12550" max="12800" width="11.42578125" style="970"/>
    <col min="12801" max="12801" width="4.85546875" style="970" customWidth="1"/>
    <col min="12802" max="12802" width="30.85546875" style="970" customWidth="1"/>
    <col min="12803" max="12803" width="84.42578125" style="970" customWidth="1"/>
    <col min="12804" max="12804" width="42.7109375" style="970" customWidth="1"/>
    <col min="12805" max="12805" width="4.85546875" style="970" customWidth="1"/>
    <col min="12806" max="13056" width="11.42578125" style="970"/>
    <col min="13057" max="13057" width="4.85546875" style="970" customWidth="1"/>
    <col min="13058" max="13058" width="30.85546875" style="970" customWidth="1"/>
    <col min="13059" max="13059" width="84.42578125" style="970" customWidth="1"/>
    <col min="13060" max="13060" width="42.7109375" style="970" customWidth="1"/>
    <col min="13061" max="13061" width="4.85546875" style="970" customWidth="1"/>
    <col min="13062" max="13312" width="11.42578125" style="970"/>
    <col min="13313" max="13313" width="4.85546875" style="970" customWidth="1"/>
    <col min="13314" max="13314" width="30.85546875" style="970" customWidth="1"/>
    <col min="13315" max="13315" width="84.42578125" style="970" customWidth="1"/>
    <col min="13316" max="13316" width="42.7109375" style="970" customWidth="1"/>
    <col min="13317" max="13317" width="4.85546875" style="970" customWidth="1"/>
    <col min="13318" max="13568" width="11.42578125" style="970"/>
    <col min="13569" max="13569" width="4.85546875" style="970" customWidth="1"/>
    <col min="13570" max="13570" width="30.85546875" style="970" customWidth="1"/>
    <col min="13571" max="13571" width="84.42578125" style="970" customWidth="1"/>
    <col min="13572" max="13572" width="42.7109375" style="970" customWidth="1"/>
    <col min="13573" max="13573" width="4.85546875" style="970" customWidth="1"/>
    <col min="13574" max="13824" width="11.42578125" style="970"/>
    <col min="13825" max="13825" width="4.85546875" style="970" customWidth="1"/>
    <col min="13826" max="13826" width="30.85546875" style="970" customWidth="1"/>
    <col min="13827" max="13827" width="84.42578125" style="970" customWidth="1"/>
    <col min="13828" max="13828" width="42.7109375" style="970" customWidth="1"/>
    <col min="13829" max="13829" width="4.85546875" style="970" customWidth="1"/>
    <col min="13830" max="14080" width="11.42578125" style="970"/>
    <col min="14081" max="14081" width="4.85546875" style="970" customWidth="1"/>
    <col min="14082" max="14082" width="30.85546875" style="970" customWidth="1"/>
    <col min="14083" max="14083" width="84.42578125" style="970" customWidth="1"/>
    <col min="14084" max="14084" width="42.7109375" style="970" customWidth="1"/>
    <col min="14085" max="14085" width="4.85546875" style="970" customWidth="1"/>
    <col min="14086" max="14336" width="11.42578125" style="970"/>
    <col min="14337" max="14337" width="4.85546875" style="970" customWidth="1"/>
    <col min="14338" max="14338" width="30.85546875" style="970" customWidth="1"/>
    <col min="14339" max="14339" width="84.42578125" style="970" customWidth="1"/>
    <col min="14340" max="14340" width="42.7109375" style="970" customWidth="1"/>
    <col min="14341" max="14341" width="4.85546875" style="970" customWidth="1"/>
    <col min="14342" max="14592" width="11.42578125" style="970"/>
    <col min="14593" max="14593" width="4.85546875" style="970" customWidth="1"/>
    <col min="14594" max="14594" width="30.85546875" style="970" customWidth="1"/>
    <col min="14595" max="14595" width="84.42578125" style="970" customWidth="1"/>
    <col min="14596" max="14596" width="42.7109375" style="970" customWidth="1"/>
    <col min="14597" max="14597" width="4.85546875" style="970" customWidth="1"/>
    <col min="14598" max="14848" width="11.42578125" style="970"/>
    <col min="14849" max="14849" width="4.85546875" style="970" customWidth="1"/>
    <col min="14850" max="14850" width="30.85546875" style="970" customWidth="1"/>
    <col min="14851" max="14851" width="84.42578125" style="970" customWidth="1"/>
    <col min="14852" max="14852" width="42.7109375" style="970" customWidth="1"/>
    <col min="14853" max="14853" width="4.85546875" style="970" customWidth="1"/>
    <col min="14854" max="15104" width="11.42578125" style="970"/>
    <col min="15105" max="15105" width="4.85546875" style="970" customWidth="1"/>
    <col min="15106" max="15106" width="30.85546875" style="970" customWidth="1"/>
    <col min="15107" max="15107" width="84.42578125" style="970" customWidth="1"/>
    <col min="15108" max="15108" width="42.7109375" style="970" customWidth="1"/>
    <col min="15109" max="15109" width="4.85546875" style="970" customWidth="1"/>
    <col min="15110" max="15360" width="11.42578125" style="970"/>
    <col min="15361" max="15361" width="4.85546875" style="970" customWidth="1"/>
    <col min="15362" max="15362" width="30.85546875" style="970" customWidth="1"/>
    <col min="15363" max="15363" width="84.42578125" style="970" customWidth="1"/>
    <col min="15364" max="15364" width="42.7109375" style="970" customWidth="1"/>
    <col min="15365" max="15365" width="4.85546875" style="970" customWidth="1"/>
    <col min="15366" max="15616" width="11.42578125" style="970"/>
    <col min="15617" max="15617" width="4.85546875" style="970" customWidth="1"/>
    <col min="15618" max="15618" width="30.85546875" style="970" customWidth="1"/>
    <col min="15619" max="15619" width="84.42578125" style="970" customWidth="1"/>
    <col min="15620" max="15620" width="42.7109375" style="970" customWidth="1"/>
    <col min="15621" max="15621" width="4.85546875" style="970" customWidth="1"/>
    <col min="15622" max="15872" width="11.42578125" style="970"/>
    <col min="15873" max="15873" width="4.85546875" style="970" customWidth="1"/>
    <col min="15874" max="15874" width="30.85546875" style="970" customWidth="1"/>
    <col min="15875" max="15875" width="84.42578125" style="970" customWidth="1"/>
    <col min="15876" max="15876" width="42.7109375" style="970" customWidth="1"/>
    <col min="15877" max="15877" width="4.85546875" style="970" customWidth="1"/>
    <col min="15878" max="16128" width="11.42578125" style="970"/>
    <col min="16129" max="16129" width="4.85546875" style="970" customWidth="1"/>
    <col min="16130" max="16130" width="30.85546875" style="970" customWidth="1"/>
    <col min="16131" max="16131" width="84.42578125" style="970" customWidth="1"/>
    <col min="16132" max="16132" width="42.7109375" style="970" customWidth="1"/>
    <col min="16133" max="16133" width="4.85546875" style="970" customWidth="1"/>
    <col min="16134" max="16384" width="11.42578125" style="970"/>
  </cols>
  <sheetData>
    <row r="1" spans="1:8" s="163" customFormat="1">
      <c r="A1" s="966"/>
      <c r="B1" s="1302" t="s">
        <v>1444</v>
      </c>
      <c r="C1" s="1302"/>
      <c r="D1" s="1302"/>
      <c r="E1" s="1302"/>
    </row>
    <row r="2" spans="1:8" s="163" customFormat="1">
      <c r="A2" s="966"/>
      <c r="B2" s="1302" t="s">
        <v>1258</v>
      </c>
      <c r="C2" s="1302"/>
      <c r="D2" s="1302"/>
      <c r="E2" s="1302"/>
    </row>
    <row r="3" spans="1:8" s="163" customFormat="1" ht="15" customHeight="1">
      <c r="A3" s="966"/>
      <c r="B3" s="1302" t="s">
        <v>1527</v>
      </c>
      <c r="C3" s="1302"/>
      <c r="D3" s="1302"/>
      <c r="E3" s="1302"/>
    </row>
    <row r="4" spans="1:8" s="163" customFormat="1">
      <c r="A4" s="1303" t="s">
        <v>0</v>
      </c>
      <c r="B4" s="1303"/>
      <c r="C4" s="1303"/>
      <c r="D4" s="1303"/>
      <c r="E4" s="1303"/>
    </row>
    <row r="5" spans="1:8" s="211" customFormat="1"/>
    <row r="6" spans="1:8">
      <c r="A6" s="967"/>
      <c r="B6" s="968" t="s">
        <v>3</v>
      </c>
      <c r="C6" s="964" t="s">
        <v>1157</v>
      </c>
      <c r="D6" s="263"/>
      <c r="E6" s="969"/>
      <c r="F6" s="223"/>
      <c r="G6" s="223"/>
      <c r="H6" s="223"/>
    </row>
    <row r="7" spans="1:8">
      <c r="A7" s="967"/>
      <c r="B7" s="971"/>
      <c r="C7" s="972"/>
      <c r="D7" s="972"/>
      <c r="E7" s="973"/>
    </row>
    <row r="8" spans="1:8" s="976" customFormat="1">
      <c r="A8" s="974"/>
      <c r="B8" s="975"/>
      <c r="C8" s="974"/>
      <c r="D8" s="974"/>
      <c r="E8" s="975"/>
    </row>
    <row r="9" spans="1:8" s="163" customFormat="1">
      <c r="A9" s="1304" t="s">
        <v>1254</v>
      </c>
      <c r="B9" s="1305"/>
      <c r="C9" s="977" t="s">
        <v>1255</v>
      </c>
      <c r="D9" s="977" t="s">
        <v>1256</v>
      </c>
      <c r="E9" s="978"/>
    </row>
    <row r="10" spans="1:8" s="976" customFormat="1">
      <c r="A10" s="979"/>
      <c r="B10" s="980"/>
      <c r="C10" s="980"/>
      <c r="D10" s="980"/>
      <c r="E10" s="981"/>
    </row>
    <row r="11" spans="1:8">
      <c r="A11" s="982"/>
      <c r="B11" s="983"/>
      <c r="C11" s="984"/>
      <c r="D11" s="985"/>
      <c r="E11" s="986"/>
    </row>
    <row r="12" spans="1:8">
      <c r="A12" s="982"/>
      <c r="B12" s="983"/>
      <c r="C12" s="984"/>
      <c r="D12" s="985"/>
      <c r="E12" s="986"/>
    </row>
    <row r="13" spans="1:8">
      <c r="A13" s="982"/>
      <c r="B13" s="983"/>
      <c r="C13" s="984"/>
      <c r="D13" s="985"/>
      <c r="E13" s="986"/>
    </row>
    <row r="14" spans="1:8">
      <c r="A14" s="982"/>
      <c r="B14" s="983"/>
      <c r="C14" s="984"/>
      <c r="D14" s="985"/>
      <c r="E14" s="986"/>
    </row>
    <row r="15" spans="1:8">
      <c r="A15" s="982"/>
      <c r="B15" s="983"/>
      <c r="C15" s="984"/>
      <c r="D15" s="985"/>
      <c r="E15" s="986"/>
    </row>
    <row r="16" spans="1:8">
      <c r="A16" s="987"/>
      <c r="B16" s="965"/>
      <c r="C16" s="984"/>
      <c r="D16" s="985"/>
      <c r="E16" s="986"/>
    </row>
    <row r="17" spans="1:9">
      <c r="A17" s="987"/>
      <c r="B17" s="965"/>
      <c r="C17" s="984"/>
      <c r="D17" s="985"/>
      <c r="E17" s="986"/>
    </row>
    <row r="18" spans="1:9" ht="14.25" customHeight="1">
      <c r="A18" s="1306" t="s">
        <v>1257</v>
      </c>
      <c r="B18" s="1307"/>
      <c r="C18" s="1307"/>
      <c r="D18" s="1307"/>
      <c r="E18" s="1308"/>
    </row>
    <row r="19" spans="1:9">
      <c r="A19" s="987"/>
      <c r="B19" s="965"/>
      <c r="C19" s="984"/>
      <c r="D19" s="985"/>
      <c r="E19" s="986"/>
    </row>
    <row r="20" spans="1:9">
      <c r="A20" s="987"/>
      <c r="B20" s="965"/>
      <c r="C20" s="984"/>
      <c r="D20" s="985"/>
      <c r="E20" s="986"/>
    </row>
    <row r="21" spans="1:9">
      <c r="A21" s="987"/>
      <c r="B21" s="965"/>
      <c r="C21" s="984"/>
      <c r="D21" s="985"/>
      <c r="E21" s="986"/>
    </row>
    <row r="22" spans="1:9">
      <c r="A22" s="987"/>
      <c r="B22" s="965"/>
      <c r="C22" s="984"/>
      <c r="D22" s="985"/>
      <c r="E22" s="986"/>
    </row>
    <row r="23" spans="1:9">
      <c r="A23" s="982"/>
      <c r="B23" s="983"/>
      <c r="C23" s="984"/>
      <c r="D23" s="985"/>
      <c r="E23" s="986"/>
    </row>
    <row r="24" spans="1:9">
      <c r="A24" s="982"/>
      <c r="B24" s="983"/>
      <c r="C24" s="984"/>
      <c r="D24" s="985"/>
      <c r="E24" s="986"/>
    </row>
    <row r="25" spans="1:9">
      <c r="A25" s="982"/>
      <c r="B25" s="983"/>
      <c r="C25" s="984"/>
      <c r="D25" s="985"/>
      <c r="E25" s="986"/>
    </row>
    <row r="26" spans="1:9">
      <c r="A26" s="982"/>
      <c r="B26" s="983"/>
      <c r="C26" s="984"/>
      <c r="D26" s="985"/>
      <c r="E26" s="986"/>
    </row>
    <row r="27" spans="1:9">
      <c r="A27" s="982"/>
      <c r="B27" s="983"/>
      <c r="C27" s="984"/>
      <c r="D27" s="985"/>
      <c r="E27" s="986"/>
    </row>
    <row r="28" spans="1:9">
      <c r="A28" s="982"/>
      <c r="B28" s="983"/>
      <c r="C28" s="984"/>
      <c r="D28" s="985"/>
      <c r="E28" s="986"/>
    </row>
    <row r="29" spans="1:9">
      <c r="A29" s="982"/>
      <c r="B29" s="983"/>
      <c r="C29" s="984"/>
      <c r="D29" s="985"/>
      <c r="E29" s="986"/>
    </row>
    <row r="30" spans="1:9">
      <c r="A30" s="988"/>
      <c r="B30" s="989"/>
      <c r="C30" s="990"/>
      <c r="D30" s="991"/>
      <c r="E30" s="992"/>
    </row>
    <row r="31" spans="1:9">
      <c r="A31" s="993"/>
      <c r="B31" s="994"/>
      <c r="C31" s="1309"/>
      <c r="D31" s="1310"/>
      <c r="E31" s="1310"/>
    </row>
    <row r="32" spans="1:9">
      <c r="A32" s="16" t="s">
        <v>1260</v>
      </c>
      <c r="B32" s="160"/>
      <c r="C32" s="160"/>
      <c r="E32" s="85"/>
      <c r="F32" s="85"/>
      <c r="G32" s="160"/>
      <c r="H32" s="160"/>
      <c r="I32" s="160"/>
    </row>
    <row r="39" spans="1:5" ht="15" customHeight="1">
      <c r="A39" s="1300" t="s">
        <v>1224</v>
      </c>
      <c r="B39" s="1300"/>
      <c r="D39" s="1300" t="s">
        <v>1286</v>
      </c>
      <c r="E39" s="1300"/>
    </row>
    <row r="40" spans="1:5" ht="15" customHeight="1">
      <c r="A40" s="1301" t="s">
        <v>1213</v>
      </c>
      <c r="B40" s="1301"/>
      <c r="D40" s="1301" t="s">
        <v>1349</v>
      </c>
      <c r="E40" s="1301"/>
    </row>
    <row r="41" spans="1:5">
      <c r="A41" s="1301"/>
      <c r="B41" s="1301"/>
      <c r="D41" s="1301"/>
      <c r="E41" s="1301"/>
    </row>
    <row r="42" spans="1:5">
      <c r="A42" s="995"/>
      <c r="B42" s="995"/>
    </row>
  </sheetData>
  <mergeCells count="11">
    <mergeCell ref="A18:E18"/>
    <mergeCell ref="B1:E1"/>
    <mergeCell ref="B2:E2"/>
    <mergeCell ref="B3:E3"/>
    <mergeCell ref="A4:E4"/>
    <mergeCell ref="A9:B9"/>
    <mergeCell ref="C31:E31"/>
    <mergeCell ref="A39:B39"/>
    <mergeCell ref="D39:E39"/>
    <mergeCell ref="D40:E41"/>
    <mergeCell ref="A40:B41"/>
  </mergeCells>
  <pageMargins left="0.70866141732283472" right="0.70866141732283472" top="0.74803149606299213" bottom="0.74803149606299213" header="0.31496062992125984" footer="0.31496062992125984"/>
  <pageSetup scale="78" orientation="landscape" r:id="rId1"/>
  <headerFooter>
    <oddFooter>&amp;R2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31"/>
  <sheetViews>
    <sheetView showGridLines="0" zoomScaleNormal="100" workbookViewId="0">
      <selection activeCell="E10" sqref="E10"/>
    </sheetView>
  </sheetViews>
  <sheetFormatPr baseColWidth="10" defaultRowHeight="40.5" customHeight="1"/>
  <cols>
    <col min="1" max="1" width="25.28515625" customWidth="1"/>
    <col min="2" max="2" width="8.85546875" customWidth="1"/>
    <col min="3" max="3" width="8.42578125" customWidth="1"/>
    <col min="4" max="4" width="10.42578125" customWidth="1"/>
    <col min="5" max="5" width="33.42578125" customWidth="1"/>
    <col min="6" max="6" width="18.85546875" customWidth="1"/>
    <col min="7" max="7" width="5.28515625" customWidth="1"/>
  </cols>
  <sheetData>
    <row r="1" spans="1:8" ht="40.5" customHeight="1">
      <c r="A1" s="1311" t="s">
        <v>1528</v>
      </c>
      <c r="B1" s="1312"/>
      <c r="C1" s="1312"/>
      <c r="D1" s="1312"/>
      <c r="E1" s="1312"/>
      <c r="F1" s="1312"/>
      <c r="G1" s="1312"/>
      <c r="H1" s="1313"/>
    </row>
    <row r="2" spans="1:8" ht="40.5" customHeight="1">
      <c r="A2" s="825" t="s">
        <v>75</v>
      </c>
      <c r="B2" s="825" t="s">
        <v>1149</v>
      </c>
      <c r="C2" s="825" t="s">
        <v>1150</v>
      </c>
      <c r="D2" s="825" t="s">
        <v>1151</v>
      </c>
      <c r="E2" s="825" t="s">
        <v>1152</v>
      </c>
      <c r="F2" s="825" t="s">
        <v>1153</v>
      </c>
      <c r="G2" s="825" t="s">
        <v>1154</v>
      </c>
      <c r="H2" s="826" t="s">
        <v>1155</v>
      </c>
    </row>
    <row r="3" spans="1:8" ht="15">
      <c r="A3" s="860"/>
      <c r="B3" s="856"/>
      <c r="C3" s="827"/>
      <c r="D3" s="827"/>
      <c r="E3" s="858"/>
      <c r="F3" s="827"/>
      <c r="G3" s="828"/>
      <c r="H3" s="829">
        <v>0</v>
      </c>
    </row>
    <row r="4" spans="1:8" ht="15">
      <c r="A4" s="861"/>
      <c r="B4" s="857"/>
      <c r="C4" s="830"/>
      <c r="D4" s="830"/>
      <c r="E4" s="859"/>
      <c r="F4" s="830"/>
      <c r="G4" s="831"/>
      <c r="H4" s="832"/>
    </row>
    <row r="5" spans="1:8" ht="13.5" customHeight="1">
      <c r="A5" s="861"/>
      <c r="B5" s="857"/>
      <c r="C5" s="830"/>
      <c r="D5" s="830"/>
      <c r="E5" s="859"/>
      <c r="F5" s="830"/>
      <c r="G5" s="831"/>
      <c r="H5" s="832"/>
    </row>
    <row r="6" spans="1:8" ht="13.5" customHeight="1">
      <c r="A6" s="861"/>
      <c r="B6" s="857"/>
      <c r="C6" s="830"/>
      <c r="D6" s="830"/>
      <c r="E6" s="859"/>
      <c r="F6" s="830"/>
      <c r="G6" s="831"/>
      <c r="H6" s="832"/>
    </row>
    <row r="7" spans="1:8" ht="13.5" customHeight="1">
      <c r="A7" s="861"/>
      <c r="B7" s="857"/>
      <c r="C7" s="830"/>
      <c r="D7" s="830"/>
      <c r="E7" s="859"/>
      <c r="F7" s="830"/>
      <c r="G7" s="831"/>
      <c r="H7" s="832"/>
    </row>
    <row r="8" spans="1:8" ht="13.5" customHeight="1">
      <c r="A8" s="861"/>
      <c r="B8" s="857"/>
      <c r="C8" s="830"/>
      <c r="D8" s="830"/>
      <c r="E8" s="859"/>
      <c r="F8" s="830"/>
      <c r="G8" s="831"/>
      <c r="H8" s="832"/>
    </row>
    <row r="9" spans="1:8" ht="13.5" customHeight="1">
      <c r="A9" s="861"/>
      <c r="B9" s="857"/>
      <c r="C9" s="830"/>
      <c r="D9" s="830"/>
      <c r="E9" s="857" t="s">
        <v>1529</v>
      </c>
      <c r="F9" s="830"/>
      <c r="G9" s="831"/>
      <c r="H9" s="832"/>
    </row>
    <row r="10" spans="1:8" ht="13.5" customHeight="1">
      <c r="A10" s="861"/>
      <c r="B10" s="857"/>
      <c r="C10" s="830"/>
      <c r="D10" s="830"/>
      <c r="E10" s="859"/>
      <c r="F10" s="830"/>
      <c r="G10" s="831"/>
      <c r="H10" s="832"/>
    </row>
    <row r="11" spans="1:8" ht="13.5" customHeight="1">
      <c r="A11" s="861"/>
      <c r="B11" s="857"/>
      <c r="C11" s="830"/>
      <c r="D11" s="830"/>
      <c r="E11" s="859"/>
      <c r="F11" s="830"/>
      <c r="G11" s="831"/>
      <c r="H11" s="832"/>
    </row>
    <row r="12" spans="1:8" ht="13.5" customHeight="1">
      <c r="A12" s="861"/>
      <c r="B12" s="857"/>
      <c r="C12" s="830"/>
      <c r="D12" s="830"/>
      <c r="E12" s="859"/>
      <c r="F12" s="830"/>
      <c r="G12" s="831"/>
      <c r="H12" s="832"/>
    </row>
    <row r="13" spans="1:8" ht="13.5" customHeight="1">
      <c r="A13" s="861"/>
      <c r="B13" s="857"/>
      <c r="C13" s="830"/>
      <c r="D13" s="830"/>
      <c r="E13" s="859"/>
      <c r="F13" s="830"/>
      <c r="G13" s="831"/>
      <c r="H13" s="832"/>
    </row>
    <row r="14" spans="1:8" ht="13.5" customHeight="1">
      <c r="A14" s="861"/>
      <c r="B14" s="857"/>
      <c r="C14" s="830"/>
      <c r="D14" s="830"/>
      <c r="E14" s="859"/>
      <c r="F14" s="830"/>
      <c r="G14" s="831"/>
      <c r="H14" s="832"/>
    </row>
    <row r="15" spans="1:8" ht="13.5" customHeight="1">
      <c r="A15" s="861"/>
      <c r="B15" s="857"/>
      <c r="C15" s="830"/>
      <c r="D15" s="830"/>
      <c r="E15" s="859"/>
      <c r="F15" s="830"/>
      <c r="G15" s="831"/>
      <c r="H15" s="832"/>
    </row>
    <row r="16" spans="1:8" ht="13.5" customHeight="1">
      <c r="A16" s="861"/>
      <c r="B16" s="857"/>
      <c r="C16" s="830"/>
      <c r="D16" s="830"/>
      <c r="E16" s="859"/>
      <c r="F16" s="830"/>
      <c r="G16" s="831"/>
      <c r="H16" s="832"/>
    </row>
    <row r="17" spans="1:8" ht="13.5" customHeight="1">
      <c r="A17" s="861"/>
      <c r="B17" s="857"/>
      <c r="C17" s="830"/>
      <c r="D17" s="830"/>
      <c r="E17" s="859"/>
      <c r="F17" s="830"/>
      <c r="G17" s="831"/>
      <c r="H17" s="832"/>
    </row>
    <row r="18" spans="1:8" ht="13.5" customHeight="1">
      <c r="A18" s="861"/>
      <c r="B18" s="857"/>
      <c r="C18" s="830"/>
      <c r="D18" s="830"/>
      <c r="E18" s="859"/>
      <c r="F18" s="830"/>
      <c r="G18" s="831"/>
      <c r="H18" s="832"/>
    </row>
    <row r="19" spans="1:8" ht="13.5" customHeight="1">
      <c r="A19" s="861"/>
      <c r="B19" s="857"/>
      <c r="C19" s="830"/>
      <c r="D19" s="830"/>
      <c r="E19" s="859"/>
      <c r="F19" s="830"/>
      <c r="G19" s="831"/>
      <c r="H19" s="832"/>
    </row>
    <row r="20" spans="1:8" ht="13.5" customHeight="1">
      <c r="A20" s="861"/>
      <c r="B20" s="857"/>
      <c r="C20" s="830"/>
      <c r="D20" s="830"/>
      <c r="E20" s="859"/>
      <c r="F20" s="830"/>
      <c r="G20" s="831"/>
      <c r="H20" s="832"/>
    </row>
    <row r="21" spans="1:8" ht="13.5" customHeight="1">
      <c r="A21" s="861"/>
      <c r="B21" s="857"/>
      <c r="C21" s="830"/>
      <c r="D21" s="830"/>
      <c r="E21" s="859"/>
      <c r="F21" s="830"/>
      <c r="G21" s="831"/>
      <c r="H21" s="832"/>
    </row>
    <row r="22" spans="1:8" ht="22.5" customHeight="1">
      <c r="A22" s="862" t="s">
        <v>134</v>
      </c>
      <c r="B22" s="833"/>
      <c r="C22" s="833"/>
      <c r="D22" s="833"/>
      <c r="E22" s="833"/>
      <c r="F22" s="833"/>
      <c r="G22" s="834"/>
      <c r="H22" s="835">
        <f>SUM(H3:H21)</f>
        <v>0</v>
      </c>
    </row>
    <row r="23" spans="1:8" ht="5.25" customHeight="1"/>
    <row r="24" spans="1:8" ht="12.75" customHeight="1">
      <c r="A24" s="1150" t="s">
        <v>76</v>
      </c>
      <c r="B24" s="1150"/>
      <c r="C24" s="1150"/>
      <c r="D24" s="1150"/>
      <c r="E24" s="1150"/>
      <c r="F24" s="1150"/>
      <c r="G24" s="1150"/>
    </row>
    <row r="25" spans="1:8" ht="12.75" customHeight="1">
      <c r="A25" s="926"/>
      <c r="B25" s="926"/>
      <c r="C25" s="926"/>
      <c r="D25" s="926"/>
      <c r="E25" s="926"/>
      <c r="F25" s="926"/>
      <c r="G25" s="926"/>
    </row>
    <row r="26" spans="1:8" ht="12.75" customHeight="1">
      <c r="A26" s="56"/>
      <c r="B26" s="77"/>
      <c r="C26" s="78"/>
      <c r="D26" s="78"/>
      <c r="E26" s="883"/>
      <c r="F26" s="79"/>
      <c r="G26" s="77"/>
    </row>
    <row r="27" spans="1:8" ht="12.75" customHeight="1">
      <c r="A27" s="1314"/>
      <c r="B27" s="1314"/>
      <c r="C27" s="78"/>
      <c r="D27" s="160"/>
      <c r="E27" s="160"/>
      <c r="F27" s="160"/>
      <c r="G27" s="160"/>
    </row>
    <row r="28" spans="1:8" ht="12.75" customHeight="1">
      <c r="A28" s="1317" t="s">
        <v>1224</v>
      </c>
      <c r="B28" s="1317"/>
      <c r="C28" s="1317"/>
      <c r="D28" s="836"/>
      <c r="E28" s="1316" t="s">
        <v>1286</v>
      </c>
      <c r="F28" s="1316"/>
      <c r="G28" s="1316"/>
      <c r="H28" s="1316"/>
    </row>
    <row r="29" spans="1:8" ht="12.75" customHeight="1">
      <c r="A29" s="1318" t="s">
        <v>1213</v>
      </c>
      <c r="B29" s="1318"/>
      <c r="C29" s="1318"/>
      <c r="D29" s="1116"/>
      <c r="E29" s="1315" t="s">
        <v>1355</v>
      </c>
      <c r="F29" s="1315"/>
      <c r="G29" s="1315"/>
      <c r="H29" s="1315"/>
    </row>
    <row r="30" spans="1:8" ht="12.75" customHeight="1">
      <c r="A30" s="1318"/>
      <c r="B30" s="1318"/>
      <c r="C30" s="1318"/>
      <c r="D30" s="1116"/>
      <c r="E30" s="837"/>
      <c r="F30" s="837"/>
      <c r="G30" s="16"/>
    </row>
    <row r="31" spans="1:8" ht="12.75" customHeight="1">
      <c r="A31" s="957"/>
      <c r="B31" s="957"/>
      <c r="C31" s="957"/>
    </row>
  </sheetData>
  <mergeCells count="8">
    <mergeCell ref="A1:H1"/>
    <mergeCell ref="A24:G24"/>
    <mergeCell ref="A27:B27"/>
    <mergeCell ref="E29:H29"/>
    <mergeCell ref="E28:H28"/>
    <mergeCell ref="A28:C28"/>
    <mergeCell ref="D29:D30"/>
    <mergeCell ref="A29:C30"/>
  </mergeCells>
  <printOptions horizontalCentered="1"/>
  <pageMargins left="0.70866141732283472" right="0.70866141732283472" top="0.74803149606299213" bottom="0.55118110236220474" header="0.31496062992125984" footer="0.31496062992125984"/>
  <pageSetup scale="95" firstPageNumber="3" orientation="landscape" useFirstPageNumber="1" r:id="rId1"/>
  <headerFooter>
    <oddFooter>&amp;R3</oddFooter>
    <firstFooter>&amp;R3</first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31"/>
  <sheetViews>
    <sheetView showGridLines="0" topLeftCell="A4" zoomScale="110" zoomScaleNormal="110" workbookViewId="0">
      <selection activeCell="A4" sqref="A4:C4"/>
    </sheetView>
  </sheetViews>
  <sheetFormatPr baseColWidth="10" defaultRowHeight="12.75"/>
  <cols>
    <col min="1" max="1" width="49.28515625" style="248" customWidth="1"/>
    <col min="2" max="2" width="22.5703125" style="248" customWidth="1"/>
    <col min="3" max="3" width="48.85546875" style="248" customWidth="1"/>
    <col min="4" max="16384" width="11.42578125" style="248"/>
  </cols>
  <sheetData>
    <row r="1" spans="1:9" s="22" customFormat="1"/>
    <row r="2" spans="1:9" s="22" customFormat="1">
      <c r="A2" s="1089" t="s">
        <v>455</v>
      </c>
      <c r="B2" s="1089"/>
      <c r="C2" s="1089"/>
    </row>
    <row r="3" spans="1:9" s="22" customFormat="1" ht="20.25" customHeight="1">
      <c r="A3" s="1089" t="s">
        <v>1523</v>
      </c>
      <c r="B3" s="1089"/>
      <c r="C3" s="1089"/>
    </row>
    <row r="4" spans="1:9" s="22" customFormat="1" ht="15.75" customHeight="1">
      <c r="A4" s="1089"/>
      <c r="B4" s="1089"/>
      <c r="C4" s="1089"/>
    </row>
    <row r="5" spans="1:9" s="22" customFormat="1" ht="6.75" customHeight="1">
      <c r="A5" s="26"/>
      <c r="B5" s="26"/>
      <c r="C5" s="26"/>
    </row>
    <row r="6" spans="1:9" s="22" customFormat="1" ht="14.25" customHeight="1">
      <c r="A6" s="1319" t="s">
        <v>711</v>
      </c>
      <c r="B6" s="1319"/>
      <c r="C6" s="28"/>
      <c r="D6" s="28"/>
      <c r="E6" s="28"/>
      <c r="F6" s="28"/>
      <c r="G6" s="28"/>
      <c r="H6" s="28"/>
      <c r="I6" s="29"/>
    </row>
    <row r="7" spans="1:9" s="22" customFormat="1" ht="9.75" customHeight="1" thickBot="1">
      <c r="A7" s="26"/>
      <c r="B7" s="26"/>
      <c r="C7" s="26"/>
    </row>
    <row r="8" spans="1:9" s="22" customFormat="1">
      <c r="A8" s="1320" t="s">
        <v>447</v>
      </c>
      <c r="B8" s="1322" t="s">
        <v>448</v>
      </c>
      <c r="C8" s="1323"/>
    </row>
    <row r="9" spans="1:9" s="22" customFormat="1" ht="13.5" thickBot="1">
      <c r="A9" s="1321"/>
      <c r="B9" s="504" t="s">
        <v>449</v>
      </c>
      <c r="C9" s="505" t="s">
        <v>450</v>
      </c>
    </row>
    <row r="10" spans="1:9" s="22" customFormat="1">
      <c r="A10" s="506" t="s">
        <v>875</v>
      </c>
      <c r="B10" s="811" t="s">
        <v>876</v>
      </c>
      <c r="C10" s="508">
        <v>815010574</v>
      </c>
    </row>
    <row r="11" spans="1:9" s="22" customFormat="1">
      <c r="A11" s="1050" t="s">
        <v>875</v>
      </c>
      <c r="B11" s="507" t="s">
        <v>876</v>
      </c>
      <c r="C11" s="508">
        <v>1143638329</v>
      </c>
    </row>
    <row r="12" spans="1:9" s="22" customFormat="1">
      <c r="A12" s="1009"/>
      <c r="B12" s="507"/>
      <c r="C12" s="508"/>
    </row>
    <row r="13" spans="1:9" s="22" customFormat="1">
      <c r="A13" s="1001"/>
      <c r="B13" s="507"/>
      <c r="C13" s="508"/>
    </row>
    <row r="14" spans="1:9" s="22" customFormat="1">
      <c r="A14" s="1001"/>
      <c r="B14" s="507"/>
      <c r="C14" s="508"/>
    </row>
    <row r="15" spans="1:9" s="22" customFormat="1">
      <c r="A15" s="506"/>
      <c r="B15" s="507"/>
      <c r="C15" s="508"/>
    </row>
    <row r="16" spans="1:9" s="22" customFormat="1">
      <c r="A16" s="506"/>
      <c r="B16" s="507"/>
      <c r="C16" s="508"/>
    </row>
    <row r="17" spans="1:3" s="22" customFormat="1">
      <c r="A17" s="506"/>
      <c r="B17" s="507"/>
      <c r="C17" s="508"/>
    </row>
    <row r="18" spans="1:3" s="22" customFormat="1">
      <c r="A18" s="506"/>
      <c r="B18" s="507"/>
      <c r="C18" s="508"/>
    </row>
    <row r="19" spans="1:3" s="22" customFormat="1">
      <c r="A19" s="443"/>
      <c r="B19" s="444"/>
      <c r="C19" s="509"/>
    </row>
    <row r="20" spans="1:3" s="22" customFormat="1" ht="13.5" thickBot="1">
      <c r="A20" s="434"/>
      <c r="B20" s="510"/>
      <c r="C20" s="511"/>
    </row>
    <row r="21" spans="1:3" s="22" customFormat="1">
      <c r="A21" s="444"/>
      <c r="B21" s="444"/>
      <c r="C21" s="444"/>
    </row>
    <row r="22" spans="1:3" s="22" customFormat="1">
      <c r="A22" s="16" t="s">
        <v>76</v>
      </c>
    </row>
    <row r="24" spans="1:3">
      <c r="A24" s="22"/>
    </row>
    <row r="25" spans="1:3">
      <c r="A25" s="22"/>
    </row>
    <row r="26" spans="1:3">
      <c r="A26" s="22"/>
      <c r="C26" s="253"/>
    </row>
    <row r="27" spans="1:3">
      <c r="A27" s="257"/>
      <c r="C27" s="255"/>
    </row>
    <row r="28" spans="1:3" ht="15" customHeight="1">
      <c r="A28" s="955" t="s">
        <v>1224</v>
      </c>
      <c r="C28" s="419" t="s">
        <v>1286</v>
      </c>
    </row>
    <row r="29" spans="1:3" ht="15" customHeight="1">
      <c r="A29" s="1116" t="s">
        <v>1213</v>
      </c>
      <c r="C29" s="1116" t="s">
        <v>1349</v>
      </c>
    </row>
    <row r="30" spans="1:3">
      <c r="A30" s="1116"/>
      <c r="C30" s="1116"/>
    </row>
    <row r="31" spans="1:3">
      <c r="A31" s="961"/>
    </row>
  </sheetData>
  <mergeCells count="8">
    <mergeCell ref="C29:C30"/>
    <mergeCell ref="A6:B6"/>
    <mergeCell ref="A2:C2"/>
    <mergeCell ref="A3:C3"/>
    <mergeCell ref="A4:C4"/>
    <mergeCell ref="A8:A9"/>
    <mergeCell ref="B8:C8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&amp;R4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31"/>
  <sheetViews>
    <sheetView showGridLines="0" zoomScale="110" zoomScaleNormal="110" workbookViewId="0">
      <selection activeCell="A4" sqref="A4:C4"/>
    </sheetView>
  </sheetViews>
  <sheetFormatPr baseColWidth="10" defaultRowHeight="12.75"/>
  <cols>
    <col min="1" max="1" width="51.28515625" style="248" customWidth="1"/>
    <col min="2" max="2" width="27.42578125" style="248" customWidth="1"/>
    <col min="3" max="3" width="46.7109375" style="248" customWidth="1"/>
    <col min="4" max="16384" width="11.42578125" style="248"/>
  </cols>
  <sheetData>
    <row r="1" spans="1:3" s="22" customFormat="1"/>
    <row r="2" spans="1:3" s="22" customFormat="1">
      <c r="A2" s="1089" t="s">
        <v>454</v>
      </c>
      <c r="B2" s="1089"/>
      <c r="C2" s="1089"/>
    </row>
    <row r="3" spans="1:3" s="22" customFormat="1" ht="21.75" customHeight="1">
      <c r="A3" s="1089" t="s">
        <v>1523</v>
      </c>
      <c r="B3" s="1089"/>
      <c r="C3" s="1089"/>
    </row>
    <row r="4" spans="1:3" s="22" customFormat="1" ht="15.75" customHeight="1">
      <c r="A4" s="1089"/>
      <c r="B4" s="1089"/>
      <c r="C4" s="1089"/>
    </row>
    <row r="5" spans="1:3" s="22" customFormat="1" ht="15" customHeight="1">
      <c r="A5" s="26"/>
      <c r="B5" s="26"/>
      <c r="C5" s="26"/>
    </row>
    <row r="6" spans="1:3" s="22" customFormat="1" ht="15" customHeight="1">
      <c r="A6" s="1319" t="s">
        <v>712</v>
      </c>
      <c r="B6" s="1319"/>
      <c r="C6" s="26"/>
    </row>
    <row r="7" spans="1:3" s="22" customFormat="1" ht="15" customHeight="1" thickBot="1">
      <c r="A7" s="26"/>
      <c r="B7" s="26"/>
      <c r="C7" s="26"/>
    </row>
    <row r="8" spans="1:3" s="22" customFormat="1" ht="11.25" customHeight="1">
      <c r="A8" s="1330" t="s">
        <v>451</v>
      </c>
      <c r="B8" s="1332" t="s">
        <v>452</v>
      </c>
      <c r="C8" s="1332" t="s">
        <v>453</v>
      </c>
    </row>
    <row r="9" spans="1:3" s="22" customFormat="1" ht="13.5" thickBot="1">
      <c r="A9" s="1331"/>
      <c r="B9" s="1333"/>
      <c r="C9" s="1333"/>
    </row>
    <row r="10" spans="1:3" s="22" customFormat="1">
      <c r="A10" s="1324"/>
      <c r="B10" s="1327"/>
      <c r="C10" s="1327"/>
    </row>
    <row r="11" spans="1:3" s="22" customFormat="1" ht="15" customHeight="1">
      <c r="A11" s="1325"/>
      <c r="B11" s="1328"/>
      <c r="C11" s="1328"/>
    </row>
    <row r="12" spans="1:3" s="22" customFormat="1" ht="15" customHeight="1">
      <c r="A12" s="1325"/>
      <c r="B12" s="1328"/>
      <c r="C12" s="1328"/>
    </row>
    <row r="13" spans="1:3" s="22" customFormat="1" ht="15" customHeight="1">
      <c r="A13" s="1325"/>
      <c r="B13" s="1328"/>
      <c r="C13" s="1328"/>
    </row>
    <row r="14" spans="1:3" s="22" customFormat="1" ht="15" customHeight="1">
      <c r="A14" s="1325"/>
      <c r="B14" s="1328"/>
      <c r="C14" s="1328"/>
    </row>
    <row r="15" spans="1:3" s="22" customFormat="1" ht="15" customHeight="1">
      <c r="A15" s="1325"/>
      <c r="B15" s="1328"/>
      <c r="C15" s="1328"/>
    </row>
    <row r="16" spans="1:3" s="22" customFormat="1" ht="15" customHeight="1">
      <c r="A16" s="1325"/>
      <c r="B16" s="1328"/>
      <c r="C16" s="1328"/>
    </row>
    <row r="17" spans="1:3" s="22" customFormat="1" ht="15" customHeight="1">
      <c r="A17" s="1325"/>
      <c r="B17" s="1328"/>
      <c r="C17" s="1328"/>
    </row>
    <row r="18" spans="1:3" s="22" customFormat="1" ht="15" customHeight="1">
      <c r="A18" s="1325"/>
      <c r="B18" s="1328"/>
      <c r="C18" s="1328"/>
    </row>
    <row r="19" spans="1:3" s="22" customFormat="1" ht="15" customHeight="1">
      <c r="A19" s="1325"/>
      <c r="B19" s="1328"/>
      <c r="C19" s="1328"/>
    </row>
    <row r="20" spans="1:3" s="22" customFormat="1" ht="15" customHeight="1">
      <c r="A20" s="1325"/>
      <c r="B20" s="1328"/>
      <c r="C20" s="1328"/>
    </row>
    <row r="21" spans="1:3" s="22" customFormat="1" ht="15.75" customHeight="1" thickBot="1">
      <c r="A21" s="1326"/>
      <c r="B21" s="1329"/>
      <c r="C21" s="1329"/>
    </row>
    <row r="22" spans="1:3" s="22" customFormat="1"/>
    <row r="23" spans="1:3">
      <c r="A23" s="16" t="s">
        <v>76</v>
      </c>
    </row>
    <row r="24" spans="1:3">
      <c r="A24" s="22"/>
    </row>
    <row r="25" spans="1:3">
      <c r="A25" s="22"/>
    </row>
    <row r="26" spans="1:3">
      <c r="A26" s="22"/>
      <c r="C26" s="253"/>
    </row>
    <row r="27" spans="1:3">
      <c r="A27" s="257"/>
      <c r="C27" s="255"/>
    </row>
    <row r="28" spans="1:3" ht="12.75" customHeight="1">
      <c r="A28" s="955" t="s">
        <v>1224</v>
      </c>
      <c r="C28" s="419" t="s">
        <v>1286</v>
      </c>
    </row>
    <row r="29" spans="1:3" ht="12.75" customHeight="1">
      <c r="A29" s="1116" t="s">
        <v>1213</v>
      </c>
      <c r="C29" s="1116" t="s">
        <v>1349</v>
      </c>
    </row>
    <row r="30" spans="1:3" ht="12.75" customHeight="1">
      <c r="A30" s="1116"/>
      <c r="C30" s="1116"/>
    </row>
    <row r="31" spans="1:3" ht="12.75" customHeight="1">
      <c r="A31" s="956"/>
    </row>
  </sheetData>
  <mergeCells count="12">
    <mergeCell ref="A2:C2"/>
    <mergeCell ref="A3:C3"/>
    <mergeCell ref="A4:C4"/>
    <mergeCell ref="A8:A9"/>
    <mergeCell ref="B8:B9"/>
    <mergeCell ref="C8:C9"/>
    <mergeCell ref="C29:C30"/>
    <mergeCell ref="A6:B6"/>
    <mergeCell ref="A10:A21"/>
    <mergeCell ref="B10:B21"/>
    <mergeCell ref="C10:C21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&amp;R6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2"/>
  <sheetViews>
    <sheetView showGridLines="0" topLeftCell="A19" zoomScaleNormal="100" zoomScalePageLayoutView="80" workbookViewId="0">
      <selection activeCell="I53" sqref="I53"/>
    </sheetView>
  </sheetViews>
  <sheetFormatPr baseColWidth="10" defaultRowHeight="12.75"/>
  <cols>
    <col min="1" max="1" width="4.85546875" style="29" customWidth="1"/>
    <col min="2" max="2" width="27.5703125" style="47" customWidth="1"/>
    <col min="3" max="3" width="37.85546875" style="29" customWidth="1"/>
    <col min="4" max="5" width="21" style="29" customWidth="1"/>
    <col min="6" max="6" width="11" style="101" customWidth="1"/>
    <col min="7" max="8" width="27.5703125" style="29" customWidth="1"/>
    <col min="9" max="10" width="21" style="29" customWidth="1"/>
    <col min="11" max="11" width="4.85546875" style="22" customWidth="1"/>
    <col min="12" max="12" width="1.7109375" style="90" customWidth="1"/>
    <col min="13" max="13" width="12.28515625" style="29" bestFit="1" customWidth="1"/>
    <col min="14" max="16384" width="11.42578125" style="29"/>
  </cols>
  <sheetData>
    <row r="1" spans="1:12" ht="6" customHeight="1">
      <c r="A1" s="86"/>
      <c r="B1" s="87"/>
      <c r="C1" s="86"/>
      <c r="D1" s="86"/>
      <c r="E1" s="86"/>
      <c r="F1" s="88"/>
      <c r="G1" s="86"/>
      <c r="H1" s="86"/>
      <c r="I1" s="86"/>
      <c r="J1" s="86"/>
      <c r="K1" s="86"/>
      <c r="L1" s="47"/>
    </row>
    <row r="2" spans="1:12" ht="14.1" customHeight="1">
      <c r="A2" s="86"/>
      <c r="B2" s="89"/>
      <c r="C2" s="1089" t="s">
        <v>457</v>
      </c>
      <c r="D2" s="1089"/>
      <c r="E2" s="1089"/>
      <c r="F2" s="1089"/>
      <c r="G2" s="1089"/>
      <c r="H2" s="1089"/>
      <c r="I2" s="1089"/>
      <c r="J2" s="89"/>
      <c r="K2" s="89"/>
    </row>
    <row r="3" spans="1:12" ht="14.1" customHeight="1">
      <c r="A3" s="86"/>
      <c r="B3" s="89"/>
      <c r="C3" s="1089" t="s">
        <v>1520</v>
      </c>
      <c r="D3" s="1089"/>
      <c r="E3" s="1089"/>
      <c r="F3" s="1089"/>
      <c r="G3" s="1089"/>
      <c r="H3" s="1089"/>
      <c r="I3" s="1089"/>
      <c r="J3" s="89"/>
      <c r="K3" s="89"/>
    </row>
    <row r="4" spans="1:12" ht="14.1" customHeight="1">
      <c r="A4" s="86"/>
      <c r="B4" s="91"/>
      <c r="C4" s="1089" t="s">
        <v>0</v>
      </c>
      <c r="D4" s="1089"/>
      <c r="E4" s="1089"/>
      <c r="F4" s="1089"/>
      <c r="G4" s="1089"/>
      <c r="H4" s="1089"/>
      <c r="I4" s="1089"/>
      <c r="J4" s="91"/>
      <c r="K4" s="91"/>
    </row>
    <row r="5" spans="1:12" ht="26.25" customHeight="1">
      <c r="A5" s="92"/>
      <c r="B5" s="27"/>
      <c r="C5" s="28"/>
      <c r="D5" s="27" t="s">
        <v>3</v>
      </c>
      <c r="E5" s="1087" t="s">
        <v>535</v>
      </c>
      <c r="F5" s="1087"/>
      <c r="G5" s="1087"/>
      <c r="H5" s="28"/>
      <c r="I5" s="28"/>
      <c r="J5" s="28"/>
      <c r="K5" s="29"/>
    </row>
    <row r="6" spans="1:12" ht="3" customHeight="1">
      <c r="A6" s="93"/>
      <c r="B6" s="93"/>
      <c r="C6" s="93"/>
      <c r="D6" s="93"/>
      <c r="E6" s="93"/>
      <c r="F6" s="94"/>
      <c r="G6" s="93"/>
      <c r="H6" s="93"/>
      <c r="I6" s="93"/>
      <c r="J6" s="93"/>
      <c r="K6" s="29"/>
      <c r="L6" s="47"/>
    </row>
    <row r="7" spans="1:12" ht="3" customHeight="1">
      <c r="A7" s="93"/>
      <c r="B7" s="93"/>
      <c r="C7" s="93"/>
      <c r="D7" s="93"/>
      <c r="E7" s="93"/>
      <c r="F7" s="94"/>
      <c r="G7" s="93"/>
      <c r="H7" s="93"/>
      <c r="I7" s="93"/>
      <c r="J7" s="93"/>
    </row>
    <row r="8" spans="1:12" s="97" customFormat="1" ht="15" customHeight="1">
      <c r="A8" s="1100"/>
      <c r="B8" s="1102" t="s">
        <v>75</v>
      </c>
      <c r="C8" s="1102"/>
      <c r="D8" s="520" t="s">
        <v>4</v>
      </c>
      <c r="E8" s="520"/>
      <c r="F8" s="1104"/>
      <c r="G8" s="1102" t="s">
        <v>75</v>
      </c>
      <c r="H8" s="1102"/>
      <c r="I8" s="520" t="s">
        <v>4</v>
      </c>
      <c r="J8" s="520"/>
      <c r="K8" s="95"/>
      <c r="L8" s="96"/>
    </row>
    <row r="9" spans="1:12" s="97" customFormat="1" ht="15" customHeight="1">
      <c r="A9" s="1101"/>
      <c r="B9" s="1103"/>
      <c r="C9" s="1103"/>
      <c r="D9" s="98">
        <v>2021</v>
      </c>
      <c r="E9" s="98">
        <v>2020</v>
      </c>
      <c r="F9" s="1105"/>
      <c r="G9" s="1103"/>
      <c r="H9" s="1103"/>
      <c r="I9" s="98">
        <v>2021</v>
      </c>
      <c r="J9" s="98">
        <v>2020</v>
      </c>
      <c r="K9" s="99"/>
      <c r="L9" s="96"/>
    </row>
    <row r="10" spans="1:12" ht="3" customHeight="1">
      <c r="A10" s="521"/>
      <c r="B10" s="93"/>
      <c r="C10" s="93"/>
      <c r="D10" s="93"/>
      <c r="E10" s="93"/>
      <c r="F10" s="94"/>
      <c r="G10" s="93"/>
      <c r="H10" s="93"/>
      <c r="I10" s="93"/>
      <c r="J10" s="93"/>
      <c r="K10" s="44"/>
      <c r="L10" s="47"/>
    </row>
    <row r="11" spans="1:12" ht="3" customHeight="1">
      <c r="A11" s="521"/>
      <c r="B11" s="93"/>
      <c r="C11" s="93"/>
      <c r="D11" s="93"/>
      <c r="E11" s="93"/>
      <c r="F11" s="94"/>
      <c r="G11" s="93"/>
      <c r="H11" s="93"/>
      <c r="I11" s="93"/>
      <c r="J11" s="93"/>
      <c r="K11" s="44"/>
    </row>
    <row r="12" spans="1:12">
      <c r="A12" s="118"/>
      <c r="B12" s="1092" t="s">
        <v>5</v>
      </c>
      <c r="C12" s="1092"/>
      <c r="D12" s="100"/>
      <c r="E12" s="100"/>
      <c r="G12" s="1092" t="s">
        <v>6</v>
      </c>
      <c r="H12" s="1092"/>
      <c r="I12" s="82"/>
      <c r="J12" s="82"/>
      <c r="K12" s="44"/>
    </row>
    <row r="13" spans="1:12" ht="5.0999999999999996" customHeight="1">
      <c r="A13" s="118"/>
      <c r="B13" s="55"/>
      <c r="C13" s="82"/>
      <c r="D13" s="46"/>
      <c r="E13" s="46"/>
      <c r="G13" s="55"/>
      <c r="H13" s="82"/>
      <c r="I13" s="51"/>
      <c r="J13" s="51"/>
      <c r="K13" s="44"/>
    </row>
    <row r="14" spans="1:12">
      <c r="A14" s="118"/>
      <c r="B14" s="1091" t="s">
        <v>7</v>
      </c>
      <c r="C14" s="1091"/>
      <c r="D14" s="46"/>
      <c r="E14" s="46"/>
      <c r="G14" s="1091" t="s">
        <v>8</v>
      </c>
      <c r="H14" s="1091"/>
      <c r="I14" s="46"/>
      <c r="J14" s="46"/>
      <c r="K14" s="44"/>
    </row>
    <row r="15" spans="1:12" ht="5.0999999999999996" customHeight="1">
      <c r="A15" s="118"/>
      <c r="B15" s="67"/>
      <c r="C15" s="59"/>
      <c r="D15" s="842"/>
      <c r="E15" s="842"/>
      <c r="G15" s="67"/>
      <c r="H15" s="59"/>
      <c r="I15" s="46"/>
      <c r="J15" s="46"/>
      <c r="K15" s="44"/>
    </row>
    <row r="16" spans="1:12" ht="15" customHeight="1">
      <c r="A16" s="118"/>
      <c r="B16" s="1088" t="s">
        <v>9</v>
      </c>
      <c r="C16" s="1088"/>
      <c r="D16" s="1044">
        <v>42021083.189999998</v>
      </c>
      <c r="E16" s="1044">
        <v>45823361.490000002</v>
      </c>
      <c r="G16" s="58" t="s">
        <v>10</v>
      </c>
      <c r="H16" s="58"/>
      <c r="I16" s="58">
        <v>10333435.970000001</v>
      </c>
      <c r="J16" s="58">
        <v>10333184.92</v>
      </c>
      <c r="K16" s="44"/>
    </row>
    <row r="17" spans="1:11">
      <c r="A17" s="118"/>
      <c r="B17" s="1088" t="s">
        <v>11</v>
      </c>
      <c r="C17" s="1088"/>
      <c r="D17" s="1044">
        <v>1739284.36</v>
      </c>
      <c r="E17" s="1044">
        <v>1595043.63</v>
      </c>
      <c r="G17" s="1088" t="s">
        <v>12</v>
      </c>
      <c r="H17" s="1088"/>
      <c r="I17" s="58">
        <v>0</v>
      </c>
      <c r="J17" s="58">
        <v>0</v>
      </c>
      <c r="K17" s="44"/>
    </row>
    <row r="18" spans="1:11">
      <c r="A18" s="118"/>
      <c r="B18" s="1088" t="s">
        <v>13</v>
      </c>
      <c r="C18" s="1088"/>
      <c r="D18" s="58">
        <v>464133.74</v>
      </c>
      <c r="E18" s="58">
        <v>741723.91</v>
      </c>
      <c r="G18" s="1088" t="s">
        <v>14</v>
      </c>
      <c r="H18" s="1088"/>
      <c r="I18" s="58">
        <v>0</v>
      </c>
      <c r="J18" s="58">
        <v>0</v>
      </c>
      <c r="K18" s="44"/>
    </row>
    <row r="19" spans="1:11">
      <c r="A19" s="118"/>
      <c r="B19" s="1088" t="s">
        <v>15</v>
      </c>
      <c r="C19" s="1088"/>
      <c r="D19" s="58">
        <v>0</v>
      </c>
      <c r="E19" s="58">
        <v>23745</v>
      </c>
      <c r="G19" s="1088" t="s">
        <v>16</v>
      </c>
      <c r="H19" s="1088"/>
      <c r="I19" s="58">
        <v>0</v>
      </c>
      <c r="J19" s="58">
        <v>0</v>
      </c>
      <c r="K19" s="44"/>
    </row>
    <row r="20" spans="1:11">
      <c r="A20" s="118"/>
      <c r="B20" s="1088" t="s">
        <v>17</v>
      </c>
      <c r="C20" s="1088"/>
      <c r="D20" s="58">
        <v>0</v>
      </c>
      <c r="E20" s="58">
        <v>0</v>
      </c>
      <c r="G20" s="1088" t="s">
        <v>18</v>
      </c>
      <c r="H20" s="1088"/>
      <c r="I20" s="58">
        <v>0</v>
      </c>
      <c r="J20" s="58">
        <v>0</v>
      </c>
      <c r="K20" s="44"/>
    </row>
    <row r="21" spans="1:11" ht="25.5" customHeight="1">
      <c r="A21" s="118"/>
      <c r="B21" s="1088" t="s">
        <v>19</v>
      </c>
      <c r="C21" s="1088"/>
      <c r="D21" s="58">
        <v>0</v>
      </c>
      <c r="E21" s="58">
        <v>0</v>
      </c>
      <c r="G21" s="1090" t="s">
        <v>20</v>
      </c>
      <c r="H21" s="1090"/>
      <c r="I21" s="1044">
        <v>25600</v>
      </c>
      <c r="J21" s="1044">
        <v>25600</v>
      </c>
      <c r="K21" s="44"/>
    </row>
    <row r="22" spans="1:11">
      <c r="A22" s="118"/>
      <c r="B22" s="1088" t="s">
        <v>21</v>
      </c>
      <c r="C22" s="1088"/>
      <c r="D22" s="1044">
        <v>36550</v>
      </c>
      <c r="E22" s="1044">
        <v>36550</v>
      </c>
      <c r="G22" s="1088" t="s">
        <v>22</v>
      </c>
      <c r="H22" s="1088"/>
      <c r="I22" s="1044">
        <v>60723.31</v>
      </c>
      <c r="J22" s="1044">
        <v>0</v>
      </c>
      <c r="K22" s="44"/>
    </row>
    <row r="23" spans="1:11">
      <c r="A23" s="118"/>
      <c r="B23" s="102"/>
      <c r="C23" s="103"/>
      <c r="D23" s="104"/>
      <c r="E23" s="104"/>
      <c r="G23" s="1088" t="s">
        <v>23</v>
      </c>
      <c r="H23" s="1088"/>
      <c r="I23" s="1044">
        <v>40729.699999999997</v>
      </c>
      <c r="J23" s="1044">
        <v>34814.699999999997</v>
      </c>
      <c r="K23" s="44"/>
    </row>
    <row r="24" spans="1:11">
      <c r="A24" s="145"/>
      <c r="B24" s="1091" t="s">
        <v>24</v>
      </c>
      <c r="C24" s="1091"/>
      <c r="D24" s="105">
        <f>SUM(D16:D22)</f>
        <v>44261051.289999999</v>
      </c>
      <c r="E24" s="105">
        <f>SUM(E16:E22)</f>
        <v>48220424.030000001</v>
      </c>
      <c r="F24" s="106"/>
      <c r="G24" s="55"/>
      <c r="H24" s="82"/>
      <c r="I24" s="63"/>
      <c r="J24" s="63"/>
      <c r="K24" s="44"/>
    </row>
    <row r="25" spans="1:11">
      <c r="A25" s="145"/>
      <c r="B25" s="55"/>
      <c r="C25" s="107"/>
      <c r="D25" s="63"/>
      <c r="E25" s="63"/>
      <c r="F25" s="106"/>
      <c r="G25" s="1091" t="s">
        <v>25</v>
      </c>
      <c r="H25" s="1091"/>
      <c r="I25" s="105">
        <f>SUM(I16:I23)</f>
        <v>10460488.98</v>
      </c>
      <c r="J25" s="105">
        <f>SUM(J16:J23)</f>
        <v>10393599.619999999</v>
      </c>
      <c r="K25" s="44"/>
    </row>
    <row r="26" spans="1:11">
      <c r="A26" s="118"/>
      <c r="B26" s="102"/>
      <c r="C26" s="102"/>
      <c r="D26" s="104"/>
      <c r="E26" s="104"/>
      <c r="G26" s="108"/>
      <c r="H26" s="103"/>
      <c r="I26" s="104"/>
      <c r="J26" s="104"/>
      <c r="K26" s="44"/>
    </row>
    <row r="27" spans="1:11">
      <c r="A27" s="118"/>
      <c r="B27" s="1091" t="s">
        <v>26</v>
      </c>
      <c r="C27" s="1091"/>
      <c r="D27" s="46"/>
      <c r="E27" s="46"/>
      <c r="G27" s="1091" t="s">
        <v>27</v>
      </c>
      <c r="H27" s="1091"/>
      <c r="I27" s="46"/>
      <c r="J27" s="46"/>
      <c r="K27" s="44"/>
    </row>
    <row r="28" spans="1:11">
      <c r="A28" s="118"/>
      <c r="B28" s="102"/>
      <c r="C28" s="102"/>
      <c r="D28" s="104"/>
      <c r="E28" s="104"/>
      <c r="G28" s="102"/>
      <c r="H28" s="103"/>
      <c r="I28" s="104"/>
      <c r="J28" s="104"/>
      <c r="K28" s="44"/>
    </row>
    <row r="29" spans="1:11">
      <c r="A29" s="118"/>
      <c r="B29" s="1088" t="s">
        <v>28</v>
      </c>
      <c r="C29" s="1088"/>
      <c r="D29" s="58">
        <v>0</v>
      </c>
      <c r="E29" s="58">
        <v>0</v>
      </c>
      <c r="G29" s="1088" t="s">
        <v>29</v>
      </c>
      <c r="H29" s="1088"/>
      <c r="I29" s="58">
        <v>0</v>
      </c>
      <c r="J29" s="58">
        <v>0</v>
      </c>
      <c r="K29" s="44"/>
    </row>
    <row r="30" spans="1:11">
      <c r="A30" s="118"/>
      <c r="B30" s="1088" t="s">
        <v>30</v>
      </c>
      <c r="C30" s="1088"/>
      <c r="D30" s="58">
        <v>500000</v>
      </c>
      <c r="E30" s="58">
        <v>500000</v>
      </c>
      <c r="G30" s="1088" t="s">
        <v>31</v>
      </c>
      <c r="H30" s="1088"/>
      <c r="I30" s="58">
        <v>0</v>
      </c>
      <c r="J30" s="58">
        <v>0</v>
      </c>
      <c r="K30" s="44"/>
    </row>
    <row r="31" spans="1:11">
      <c r="A31" s="118"/>
      <c r="B31" s="1088" t="s">
        <v>32</v>
      </c>
      <c r="C31" s="1088"/>
      <c r="D31" s="1044">
        <v>98157471.319999993</v>
      </c>
      <c r="E31" s="1044">
        <v>98157471.319999993</v>
      </c>
      <c r="G31" s="1088" t="s">
        <v>33</v>
      </c>
      <c r="H31" s="1088"/>
      <c r="I31" s="58">
        <v>0</v>
      </c>
      <c r="J31" s="58">
        <v>0</v>
      </c>
      <c r="K31" s="44"/>
    </row>
    <row r="32" spans="1:11">
      <c r="A32" s="118"/>
      <c r="B32" s="1088" t="s">
        <v>34</v>
      </c>
      <c r="C32" s="1088"/>
      <c r="D32" s="1044">
        <v>96287351.390000001</v>
      </c>
      <c r="E32" s="1044">
        <v>93083285.319999993</v>
      </c>
      <c r="G32" s="1088" t="s">
        <v>35</v>
      </c>
      <c r="H32" s="1088"/>
      <c r="I32" s="58">
        <v>0</v>
      </c>
      <c r="J32" s="58">
        <v>0</v>
      </c>
      <c r="K32" s="44"/>
    </row>
    <row r="33" spans="1:11" ht="26.25" customHeight="1">
      <c r="A33" s="118"/>
      <c r="B33" s="1088" t="s">
        <v>36</v>
      </c>
      <c r="C33" s="1088"/>
      <c r="D33" s="58">
        <v>0</v>
      </c>
      <c r="E33" s="58">
        <v>0</v>
      </c>
      <c r="G33" s="1090" t="s">
        <v>37</v>
      </c>
      <c r="H33" s="1090"/>
      <c r="I33" s="58">
        <v>0</v>
      </c>
      <c r="J33" s="58">
        <v>0</v>
      </c>
      <c r="K33" s="44"/>
    </row>
    <row r="34" spans="1:11">
      <c r="A34" s="118"/>
      <c r="B34" s="1088" t="s">
        <v>38</v>
      </c>
      <c r="C34" s="1088"/>
      <c r="D34" s="1044">
        <v>-77676042.310000002</v>
      </c>
      <c r="E34" s="1044">
        <v>-77676042.310000002</v>
      </c>
      <c r="G34" s="1088" t="s">
        <v>39</v>
      </c>
      <c r="H34" s="1088"/>
      <c r="I34" s="58">
        <v>0</v>
      </c>
      <c r="J34" s="58">
        <v>0</v>
      </c>
      <c r="K34" s="44"/>
    </row>
    <row r="35" spans="1:11">
      <c r="A35" s="118"/>
      <c r="B35" s="1088" t="s">
        <v>40</v>
      </c>
      <c r="C35" s="1088"/>
      <c r="D35" s="58">
        <v>0</v>
      </c>
      <c r="E35" s="58">
        <v>0</v>
      </c>
      <c r="G35" s="102"/>
      <c r="H35" s="103"/>
      <c r="I35" s="104"/>
      <c r="J35" s="104"/>
      <c r="K35" s="44"/>
    </row>
    <row r="36" spans="1:11">
      <c r="A36" s="118"/>
      <c r="B36" s="1088" t="s">
        <v>41</v>
      </c>
      <c r="C36" s="1088"/>
      <c r="D36" s="58">
        <v>0</v>
      </c>
      <c r="E36" s="58">
        <v>0</v>
      </c>
      <c r="G36" s="1091" t="s">
        <v>42</v>
      </c>
      <c r="H36" s="1091"/>
      <c r="I36" s="105">
        <f>SUM(I29:I34)</f>
        <v>0</v>
      </c>
      <c r="J36" s="105">
        <f>SUM(J29:J34)</f>
        <v>0</v>
      </c>
      <c r="K36" s="44"/>
    </row>
    <row r="37" spans="1:11">
      <c r="A37" s="118"/>
      <c r="B37" s="1088" t="s">
        <v>43</v>
      </c>
      <c r="C37" s="1088"/>
      <c r="D37" s="58">
        <v>0</v>
      </c>
      <c r="E37" s="58">
        <v>0</v>
      </c>
      <c r="G37" s="55"/>
      <c r="H37" s="107"/>
      <c r="I37" s="63"/>
      <c r="J37" s="63"/>
      <c r="K37" s="44"/>
    </row>
    <row r="38" spans="1:11">
      <c r="A38" s="118"/>
      <c r="B38" s="102"/>
      <c r="C38" s="103"/>
      <c r="D38" s="104"/>
      <c r="E38" s="104"/>
      <c r="G38" s="1091" t="s">
        <v>180</v>
      </c>
      <c r="H38" s="1091"/>
      <c r="I38" s="105">
        <f>I25+I36</f>
        <v>10460488.98</v>
      </c>
      <c r="J38" s="105">
        <f>J25+J36</f>
        <v>10393599.619999999</v>
      </c>
      <c r="K38" s="44"/>
    </row>
    <row r="39" spans="1:11">
      <c r="A39" s="145"/>
      <c r="B39" s="1091" t="s">
        <v>45</v>
      </c>
      <c r="C39" s="1091"/>
      <c r="D39" s="105">
        <f>SUM(D29:D37)</f>
        <v>117268780.39999998</v>
      </c>
      <c r="E39" s="105">
        <f>SUM(E29:E37)</f>
        <v>114064714.32999998</v>
      </c>
      <c r="F39" s="106"/>
      <c r="G39" s="55"/>
      <c r="H39" s="109"/>
      <c r="I39" s="63"/>
      <c r="J39" s="63"/>
      <c r="K39" s="44"/>
    </row>
    <row r="40" spans="1:11">
      <c r="A40" s="118"/>
      <c r="B40" s="102"/>
      <c r="C40" s="55"/>
      <c r="D40" s="104"/>
      <c r="E40" s="104"/>
      <c r="G40" s="1092" t="s">
        <v>46</v>
      </c>
      <c r="H40" s="1092"/>
      <c r="I40" s="104"/>
      <c r="J40" s="104"/>
      <c r="K40" s="44"/>
    </row>
    <row r="41" spans="1:11">
      <c r="A41" s="118"/>
      <c r="B41" s="1091" t="s">
        <v>181</v>
      </c>
      <c r="C41" s="1091"/>
      <c r="D41" s="105">
        <f>D24+D39</f>
        <v>161529831.68999997</v>
      </c>
      <c r="E41" s="105">
        <f>E24+E39</f>
        <v>162285138.35999998</v>
      </c>
      <c r="G41" s="55"/>
      <c r="H41" s="109"/>
      <c r="I41" s="104"/>
      <c r="J41" s="104"/>
      <c r="K41" s="44"/>
    </row>
    <row r="42" spans="1:11">
      <c r="A42" s="118"/>
      <c r="B42" s="102"/>
      <c r="C42" s="102"/>
      <c r="D42" s="104"/>
      <c r="E42" s="104"/>
      <c r="G42" s="1091" t="s">
        <v>48</v>
      </c>
      <c r="H42" s="1091"/>
      <c r="I42" s="105">
        <f>SUM(I44:I46)</f>
        <v>170611429.36000001</v>
      </c>
      <c r="J42" s="105">
        <f>SUM(J44:J46)</f>
        <v>170611429.36000001</v>
      </c>
      <c r="K42" s="44"/>
    </row>
    <row r="43" spans="1:11">
      <c r="A43" s="118"/>
      <c r="B43" s="102"/>
      <c r="C43" s="102"/>
      <c r="D43" s="104"/>
      <c r="E43" s="104"/>
      <c r="G43" s="102"/>
      <c r="H43" s="56"/>
      <c r="I43" s="104"/>
      <c r="J43" s="104"/>
      <c r="K43" s="44"/>
    </row>
    <row r="44" spans="1:11">
      <c r="A44" s="118"/>
      <c r="B44" s="102"/>
      <c r="C44" s="102"/>
      <c r="D44" s="104"/>
      <c r="E44" s="104"/>
      <c r="G44" s="1088" t="s">
        <v>49</v>
      </c>
      <c r="H44" s="1088"/>
      <c r="I44" s="1044">
        <v>117657480.39</v>
      </c>
      <c r="J44" s="1044">
        <v>117657480.39</v>
      </c>
      <c r="K44" s="44"/>
    </row>
    <row r="45" spans="1:11">
      <c r="A45" s="118"/>
      <c r="B45" s="102"/>
      <c r="C45" s="1099"/>
      <c r="D45" s="1099"/>
      <c r="E45" s="104"/>
      <c r="G45" s="1088" t="s">
        <v>50</v>
      </c>
      <c r="H45" s="1088"/>
      <c r="I45" s="1044">
        <v>52953948.969999999</v>
      </c>
      <c r="J45" s="1044">
        <v>52953948.969999999</v>
      </c>
      <c r="K45" s="44"/>
    </row>
    <row r="46" spans="1:11">
      <c r="A46" s="118"/>
      <c r="B46" s="102"/>
      <c r="C46" s="1099"/>
      <c r="D46" s="1099"/>
      <c r="E46" s="104"/>
      <c r="G46" s="1088" t="s">
        <v>51</v>
      </c>
      <c r="H46" s="1088"/>
      <c r="I46" s="58">
        <v>0</v>
      </c>
      <c r="J46" s="58">
        <v>0</v>
      </c>
      <c r="K46" s="44"/>
    </row>
    <row r="47" spans="1:11">
      <c r="A47" s="118"/>
      <c r="B47" s="102"/>
      <c r="C47" s="1099"/>
      <c r="D47" s="1099"/>
      <c r="E47" s="104"/>
      <c r="G47" s="102"/>
      <c r="H47" s="56"/>
      <c r="I47" s="104"/>
      <c r="J47" s="104"/>
      <c r="K47" s="44"/>
    </row>
    <row r="48" spans="1:11">
      <c r="A48" s="118"/>
      <c r="B48" s="102"/>
      <c r="C48" s="1099"/>
      <c r="D48" s="1099"/>
      <c r="E48" s="104"/>
      <c r="G48" s="1091" t="s">
        <v>52</v>
      </c>
      <c r="H48" s="1091"/>
      <c r="I48" s="105">
        <f>SUM(I50:I54)</f>
        <v>-19542086.650000002</v>
      </c>
      <c r="J48" s="105">
        <f>SUM(J50:J54)</f>
        <v>-18719890.620000001</v>
      </c>
      <c r="K48" s="44"/>
    </row>
    <row r="49" spans="1:14" ht="15">
      <c r="A49" s="118"/>
      <c r="B49" s="102"/>
      <c r="C49" s="1099"/>
      <c r="D49" s="1099"/>
      <c r="E49" s="104"/>
      <c r="G49" s="55"/>
      <c r="H49" s="56"/>
      <c r="I49" s="842"/>
      <c r="J49" s="842"/>
      <c r="K49" s="44"/>
    </row>
    <row r="50" spans="1:14">
      <c r="A50" s="118"/>
      <c r="B50" s="102"/>
      <c r="C50" s="1099"/>
      <c r="D50" s="1099"/>
      <c r="E50" s="104"/>
      <c r="G50" s="1088" t="s">
        <v>53</v>
      </c>
      <c r="H50" s="1088"/>
      <c r="I50" s="1044">
        <v>8785927.5999999996</v>
      </c>
      <c r="J50" s="1044">
        <v>8125530.8099999996</v>
      </c>
      <c r="K50" s="44"/>
      <c r="M50" s="925"/>
    </row>
    <row r="51" spans="1:14">
      <c r="A51" s="118"/>
      <c r="B51" s="102"/>
      <c r="C51" s="1099"/>
      <c r="D51" s="1099"/>
      <c r="E51" s="104"/>
      <c r="G51" s="1088" t="s">
        <v>54</v>
      </c>
      <c r="H51" s="1088"/>
      <c r="I51" s="1044">
        <v>-28388737.559999999</v>
      </c>
      <c r="J51" s="1044">
        <v>-26906144.739999998</v>
      </c>
      <c r="K51" s="44"/>
      <c r="M51" s="925"/>
      <c r="N51" s="886"/>
    </row>
    <row r="52" spans="1:14">
      <c r="A52" s="118"/>
      <c r="B52" s="102"/>
      <c r="C52" s="1099"/>
      <c r="D52" s="1099"/>
      <c r="E52" s="104"/>
      <c r="G52" s="1088" t="s">
        <v>55</v>
      </c>
      <c r="H52" s="1088"/>
      <c r="I52" s="58">
        <v>0</v>
      </c>
      <c r="J52" s="58">
        <v>0</v>
      </c>
      <c r="K52" s="44"/>
    </row>
    <row r="53" spans="1:14">
      <c r="A53" s="118"/>
      <c r="B53" s="102"/>
      <c r="C53" s="102"/>
      <c r="D53" s="104"/>
      <c r="E53" s="104"/>
      <c r="G53" s="1088" t="s">
        <v>56</v>
      </c>
      <c r="H53" s="1088"/>
      <c r="I53" s="1044">
        <v>60723.31</v>
      </c>
      <c r="J53" s="1044">
        <v>60723.31</v>
      </c>
      <c r="K53" s="44"/>
    </row>
    <row r="54" spans="1:14">
      <c r="A54" s="118"/>
      <c r="B54" s="102"/>
      <c r="C54" s="102"/>
      <c r="D54" s="104"/>
      <c r="E54" s="104"/>
      <c r="G54" s="1088" t="s">
        <v>57</v>
      </c>
      <c r="H54" s="1088"/>
      <c r="I54" s="58">
        <v>0</v>
      </c>
      <c r="J54" s="58">
        <v>0</v>
      </c>
      <c r="K54" s="44"/>
      <c r="N54" s="838"/>
    </row>
    <row r="55" spans="1:14">
      <c r="A55" s="118"/>
      <c r="B55" s="102"/>
      <c r="C55" s="102"/>
      <c r="D55" s="104"/>
      <c r="E55" s="104"/>
      <c r="G55" s="102"/>
      <c r="H55" s="56"/>
      <c r="I55" s="104"/>
      <c r="J55" s="104"/>
      <c r="K55" s="44"/>
    </row>
    <row r="56" spans="1:14" ht="25.5" customHeight="1">
      <c r="A56" s="118"/>
      <c r="B56" s="102"/>
      <c r="C56" s="102"/>
      <c r="D56" s="104"/>
      <c r="E56" s="104"/>
      <c r="G56" s="1091" t="s">
        <v>58</v>
      </c>
      <c r="H56" s="1091"/>
      <c r="I56" s="105">
        <f>SUM(I58:I59)</f>
        <v>0</v>
      </c>
      <c r="J56" s="105">
        <f>SUM(J58:J59)</f>
        <v>0</v>
      </c>
      <c r="K56" s="44"/>
    </row>
    <row r="57" spans="1:14">
      <c r="A57" s="118"/>
      <c r="B57" s="102"/>
      <c r="C57" s="102"/>
      <c r="D57" s="104"/>
      <c r="E57" s="104"/>
      <c r="G57" s="102"/>
      <c r="H57" s="56"/>
      <c r="I57" s="104"/>
      <c r="J57" s="104"/>
      <c r="K57" s="44"/>
    </row>
    <row r="58" spans="1:14">
      <c r="A58" s="118"/>
      <c r="B58" s="102"/>
      <c r="C58" s="102"/>
      <c r="D58" s="104"/>
      <c r="E58" s="104"/>
      <c r="G58" s="1088" t="s">
        <v>59</v>
      </c>
      <c r="H58" s="1088"/>
      <c r="I58" s="58">
        <v>0</v>
      </c>
      <c r="J58" s="58">
        <v>0</v>
      </c>
      <c r="K58" s="44"/>
    </row>
    <row r="59" spans="1:14">
      <c r="A59" s="118"/>
      <c r="B59" s="102"/>
      <c r="C59" s="102"/>
      <c r="D59" s="104"/>
      <c r="E59" s="104"/>
      <c r="G59" s="1088" t="s">
        <v>60</v>
      </c>
      <c r="H59" s="1088"/>
      <c r="I59" s="58">
        <v>0</v>
      </c>
      <c r="J59" s="58">
        <v>0</v>
      </c>
      <c r="K59" s="44"/>
    </row>
    <row r="60" spans="1:14" ht="9.9499999999999993" customHeight="1">
      <c r="A60" s="118"/>
      <c r="B60" s="102"/>
      <c r="C60" s="102"/>
      <c r="D60" s="104"/>
      <c r="E60" s="104"/>
      <c r="G60" s="102"/>
      <c r="H60" s="110"/>
      <c r="I60" s="104"/>
      <c r="J60" s="104"/>
      <c r="K60" s="44"/>
    </row>
    <row r="61" spans="1:14">
      <c r="A61" s="118"/>
      <c r="B61" s="102"/>
      <c r="C61" s="102"/>
      <c r="D61" s="104"/>
      <c r="E61" s="104"/>
      <c r="G61" s="1091" t="s">
        <v>61</v>
      </c>
      <c r="H61" s="1091"/>
      <c r="I61" s="105">
        <f>I42+I48+I56</f>
        <v>151069342.71000001</v>
      </c>
      <c r="J61" s="105">
        <f>J42+J48+J56</f>
        <v>151891538.74000001</v>
      </c>
      <c r="K61" s="44"/>
    </row>
    <row r="62" spans="1:14" ht="9.9499999999999993" customHeight="1">
      <c r="A62" s="118"/>
      <c r="B62" s="102"/>
      <c r="C62" s="102"/>
      <c r="D62" s="104"/>
      <c r="E62" s="104"/>
      <c r="G62" s="102"/>
      <c r="H62" s="56"/>
      <c r="I62" s="104"/>
      <c r="J62" s="104"/>
      <c r="K62" s="44"/>
    </row>
    <row r="63" spans="1:14">
      <c r="A63" s="118"/>
      <c r="B63" s="102"/>
      <c r="C63" s="102"/>
      <c r="D63" s="104"/>
      <c r="E63" s="104"/>
      <c r="G63" s="1091" t="s">
        <v>182</v>
      </c>
      <c r="H63" s="1091"/>
      <c r="I63" s="105">
        <f>I38+I61</f>
        <v>161529831.69</v>
      </c>
      <c r="J63" s="105">
        <f>J38+J61</f>
        <v>162285138.36000001</v>
      </c>
      <c r="K63" s="44"/>
    </row>
    <row r="64" spans="1:14" ht="6" customHeight="1">
      <c r="A64" s="242"/>
      <c r="B64" s="111"/>
      <c r="C64" s="111"/>
      <c r="D64" s="111"/>
      <c r="E64" s="111"/>
      <c r="F64" s="112"/>
      <c r="G64" s="111"/>
      <c r="H64" s="111"/>
      <c r="I64" s="111"/>
      <c r="J64" s="111"/>
      <c r="K64" s="71"/>
    </row>
    <row r="65" spans="2:10" ht="6" customHeight="1">
      <c r="B65" s="56"/>
      <c r="C65" s="77"/>
      <c r="D65" s="78"/>
      <c r="E65" s="78"/>
      <c r="G65" s="79"/>
      <c r="H65" s="77"/>
      <c r="I65" s="78"/>
      <c r="J65" s="78"/>
    </row>
    <row r="66" spans="2:10" ht="6" customHeight="1">
      <c r="B66" s="56"/>
      <c r="C66" s="77"/>
      <c r="D66" s="78"/>
      <c r="E66" s="78"/>
      <c r="G66" s="79"/>
      <c r="H66" s="77"/>
      <c r="I66" s="78"/>
      <c r="J66" s="78"/>
    </row>
    <row r="67" spans="2:10" ht="6" customHeight="1">
      <c r="B67" s="56"/>
      <c r="C67" s="77"/>
      <c r="D67" s="78"/>
      <c r="E67" s="78"/>
      <c r="G67" s="79"/>
      <c r="H67" s="77"/>
      <c r="I67" s="78"/>
      <c r="J67" s="78"/>
    </row>
    <row r="68" spans="2:10" ht="15" customHeight="1">
      <c r="B68" s="1098" t="s">
        <v>76</v>
      </c>
      <c r="C68" s="1098"/>
      <c r="D68" s="1098"/>
      <c r="E68" s="1098"/>
      <c r="F68" s="1098"/>
      <c r="G68" s="1098"/>
      <c r="H68" s="1098"/>
      <c r="I68" s="1098"/>
      <c r="J68" s="1098"/>
    </row>
    <row r="69" spans="2:10" ht="9.75" customHeight="1">
      <c r="B69" s="56"/>
      <c r="C69" s="77"/>
      <c r="D69" s="78"/>
      <c r="E69" s="78"/>
      <c r="G69" s="79"/>
      <c r="H69" s="77"/>
      <c r="I69" s="78"/>
      <c r="J69" s="78"/>
    </row>
    <row r="70" spans="2:10" ht="50.1" customHeight="1">
      <c r="B70" s="56"/>
      <c r="C70" s="1097"/>
      <c r="D70" s="1097"/>
      <c r="E70" s="78"/>
      <c r="G70" s="1096"/>
      <c r="H70" s="1096"/>
      <c r="I70" s="78"/>
      <c r="J70" s="78"/>
    </row>
    <row r="71" spans="2:10" ht="14.1" customHeight="1">
      <c r="B71" s="81"/>
      <c r="C71" s="1095" t="s">
        <v>1224</v>
      </c>
      <c r="D71" s="1095"/>
      <c r="E71" s="78"/>
      <c r="F71" s="78"/>
      <c r="G71" s="1094" t="s">
        <v>1286</v>
      </c>
      <c r="H71" s="1094"/>
      <c r="I71" s="82"/>
      <c r="J71" s="78"/>
    </row>
    <row r="72" spans="2:10" ht="45.75" customHeight="1">
      <c r="B72" s="83"/>
      <c r="C72" s="1093" t="s">
        <v>1217</v>
      </c>
      <c r="D72" s="1093"/>
      <c r="E72" s="84"/>
      <c r="F72" s="84"/>
      <c r="G72" s="1093" t="s">
        <v>1349</v>
      </c>
      <c r="H72" s="1093"/>
      <c r="I72" s="82"/>
      <c r="J72" s="78"/>
    </row>
  </sheetData>
  <sheetProtection formatCells="0" selectLockedCells="1"/>
  <mergeCells count="73"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E5:G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7" orientation="landscape" r:id="rId1"/>
  <headerFooter>
    <oddFooter>&amp;R1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</sheetPr>
  <dimension ref="A2:K66"/>
  <sheetViews>
    <sheetView zoomScale="130" zoomScaleNormal="130" workbookViewId="0">
      <selection activeCell="L26" sqref="L26"/>
    </sheetView>
  </sheetViews>
  <sheetFormatPr baseColWidth="10" defaultColWidth="10.28515625" defaultRowHeight="10.5"/>
  <cols>
    <col min="1" max="1" width="10.140625" style="750" customWidth="1"/>
    <col min="2" max="2" width="0.85546875" style="750" customWidth="1"/>
    <col min="3" max="3" width="11.7109375" style="750" customWidth="1"/>
    <col min="4" max="4" width="11.42578125" style="750" customWidth="1"/>
    <col min="5" max="5" width="10.7109375" style="750" customWidth="1"/>
    <col min="6" max="6" width="12" style="750" customWidth="1"/>
    <col min="7" max="11" width="12.28515625" style="750" customWidth="1"/>
    <col min="12" max="248" width="10.28515625" style="750"/>
    <col min="249" max="249" width="10.140625" style="750" customWidth="1"/>
    <col min="250" max="250" width="0.85546875" style="750" customWidth="1"/>
    <col min="251" max="251" width="11.7109375" style="750" customWidth="1"/>
    <col min="252" max="252" width="11.42578125" style="750" customWidth="1"/>
    <col min="253" max="253" width="10.7109375" style="750" customWidth="1"/>
    <col min="254" max="254" width="12" style="750" customWidth="1"/>
    <col min="255" max="259" width="12.28515625" style="750" customWidth="1"/>
    <col min="260" max="260" width="15.7109375" style="750" customWidth="1"/>
    <col min="261" max="261" width="11.42578125" style="750" bestFit="1" customWidth="1"/>
    <col min="262" max="504" width="10.28515625" style="750"/>
    <col min="505" max="505" width="10.140625" style="750" customWidth="1"/>
    <col min="506" max="506" width="0.85546875" style="750" customWidth="1"/>
    <col min="507" max="507" width="11.7109375" style="750" customWidth="1"/>
    <col min="508" max="508" width="11.42578125" style="750" customWidth="1"/>
    <col min="509" max="509" width="10.7109375" style="750" customWidth="1"/>
    <col min="510" max="510" width="12" style="750" customWidth="1"/>
    <col min="511" max="515" width="12.28515625" style="750" customWidth="1"/>
    <col min="516" max="516" width="15.7109375" style="750" customWidth="1"/>
    <col min="517" max="517" width="11.42578125" style="750" bestFit="1" customWidth="1"/>
    <col min="518" max="760" width="10.28515625" style="750"/>
    <col min="761" max="761" width="10.140625" style="750" customWidth="1"/>
    <col min="762" max="762" width="0.85546875" style="750" customWidth="1"/>
    <col min="763" max="763" width="11.7109375" style="750" customWidth="1"/>
    <col min="764" max="764" width="11.42578125" style="750" customWidth="1"/>
    <col min="765" max="765" width="10.7109375" style="750" customWidth="1"/>
    <col min="766" max="766" width="12" style="750" customWidth="1"/>
    <col min="767" max="771" width="12.28515625" style="750" customWidth="1"/>
    <col min="772" max="772" width="15.7109375" style="750" customWidth="1"/>
    <col min="773" max="773" width="11.42578125" style="750" bestFit="1" customWidth="1"/>
    <col min="774" max="1016" width="10.28515625" style="750"/>
    <col min="1017" max="1017" width="10.140625" style="750" customWidth="1"/>
    <col min="1018" max="1018" width="0.85546875" style="750" customWidth="1"/>
    <col min="1019" max="1019" width="11.7109375" style="750" customWidth="1"/>
    <col min="1020" max="1020" width="11.42578125" style="750" customWidth="1"/>
    <col min="1021" max="1021" width="10.7109375" style="750" customWidth="1"/>
    <col min="1022" max="1022" width="12" style="750" customWidth="1"/>
    <col min="1023" max="1027" width="12.28515625" style="750" customWidth="1"/>
    <col min="1028" max="1028" width="15.7109375" style="750" customWidth="1"/>
    <col min="1029" max="1029" width="11.42578125" style="750" bestFit="1" customWidth="1"/>
    <col min="1030" max="1272" width="10.28515625" style="750"/>
    <col min="1273" max="1273" width="10.140625" style="750" customWidth="1"/>
    <col min="1274" max="1274" width="0.85546875" style="750" customWidth="1"/>
    <col min="1275" max="1275" width="11.7109375" style="750" customWidth="1"/>
    <col min="1276" max="1276" width="11.42578125" style="750" customWidth="1"/>
    <col min="1277" max="1277" width="10.7109375" style="750" customWidth="1"/>
    <col min="1278" max="1278" width="12" style="750" customWidth="1"/>
    <col min="1279" max="1283" width="12.28515625" style="750" customWidth="1"/>
    <col min="1284" max="1284" width="15.7109375" style="750" customWidth="1"/>
    <col min="1285" max="1285" width="11.42578125" style="750" bestFit="1" customWidth="1"/>
    <col min="1286" max="1528" width="10.28515625" style="750"/>
    <col min="1529" max="1529" width="10.140625" style="750" customWidth="1"/>
    <col min="1530" max="1530" width="0.85546875" style="750" customWidth="1"/>
    <col min="1531" max="1531" width="11.7109375" style="750" customWidth="1"/>
    <col min="1532" max="1532" width="11.42578125" style="750" customWidth="1"/>
    <col min="1533" max="1533" width="10.7109375" style="750" customWidth="1"/>
    <col min="1534" max="1534" width="12" style="750" customWidth="1"/>
    <col min="1535" max="1539" width="12.28515625" style="750" customWidth="1"/>
    <col min="1540" max="1540" width="15.7109375" style="750" customWidth="1"/>
    <col min="1541" max="1541" width="11.42578125" style="750" bestFit="1" customWidth="1"/>
    <col min="1542" max="1784" width="10.28515625" style="750"/>
    <col min="1785" max="1785" width="10.140625" style="750" customWidth="1"/>
    <col min="1786" max="1786" width="0.85546875" style="750" customWidth="1"/>
    <col min="1787" max="1787" width="11.7109375" style="750" customWidth="1"/>
    <col min="1788" max="1788" width="11.42578125" style="750" customWidth="1"/>
    <col min="1789" max="1789" width="10.7109375" style="750" customWidth="1"/>
    <col min="1790" max="1790" width="12" style="750" customWidth="1"/>
    <col min="1791" max="1795" width="12.28515625" style="750" customWidth="1"/>
    <col min="1796" max="1796" width="15.7109375" style="750" customWidth="1"/>
    <col min="1797" max="1797" width="11.42578125" style="750" bestFit="1" customWidth="1"/>
    <col min="1798" max="2040" width="10.28515625" style="750"/>
    <col min="2041" max="2041" width="10.140625" style="750" customWidth="1"/>
    <col min="2042" max="2042" width="0.85546875" style="750" customWidth="1"/>
    <col min="2043" max="2043" width="11.7109375" style="750" customWidth="1"/>
    <col min="2044" max="2044" width="11.42578125" style="750" customWidth="1"/>
    <col min="2045" max="2045" width="10.7109375" style="750" customWidth="1"/>
    <col min="2046" max="2046" width="12" style="750" customWidth="1"/>
    <col min="2047" max="2051" width="12.28515625" style="750" customWidth="1"/>
    <col min="2052" max="2052" width="15.7109375" style="750" customWidth="1"/>
    <col min="2053" max="2053" width="11.42578125" style="750" bestFit="1" customWidth="1"/>
    <col min="2054" max="2296" width="10.28515625" style="750"/>
    <col min="2297" max="2297" width="10.140625" style="750" customWidth="1"/>
    <col min="2298" max="2298" width="0.85546875" style="750" customWidth="1"/>
    <col min="2299" max="2299" width="11.7109375" style="750" customWidth="1"/>
    <col min="2300" max="2300" width="11.42578125" style="750" customWidth="1"/>
    <col min="2301" max="2301" width="10.7109375" style="750" customWidth="1"/>
    <col min="2302" max="2302" width="12" style="750" customWidth="1"/>
    <col min="2303" max="2307" width="12.28515625" style="750" customWidth="1"/>
    <col min="2308" max="2308" width="15.7109375" style="750" customWidth="1"/>
    <col min="2309" max="2309" width="11.42578125" style="750" bestFit="1" customWidth="1"/>
    <col min="2310" max="2552" width="10.28515625" style="750"/>
    <col min="2553" max="2553" width="10.140625" style="750" customWidth="1"/>
    <col min="2554" max="2554" width="0.85546875" style="750" customWidth="1"/>
    <col min="2555" max="2555" width="11.7109375" style="750" customWidth="1"/>
    <col min="2556" max="2556" width="11.42578125" style="750" customWidth="1"/>
    <col min="2557" max="2557" width="10.7109375" style="750" customWidth="1"/>
    <col min="2558" max="2558" width="12" style="750" customWidth="1"/>
    <col min="2559" max="2563" width="12.28515625" style="750" customWidth="1"/>
    <col min="2564" max="2564" width="15.7109375" style="750" customWidth="1"/>
    <col min="2565" max="2565" width="11.42578125" style="750" bestFit="1" customWidth="1"/>
    <col min="2566" max="2808" width="10.28515625" style="750"/>
    <col min="2809" max="2809" width="10.140625" style="750" customWidth="1"/>
    <col min="2810" max="2810" width="0.85546875" style="750" customWidth="1"/>
    <col min="2811" max="2811" width="11.7109375" style="750" customWidth="1"/>
    <col min="2812" max="2812" width="11.42578125" style="750" customWidth="1"/>
    <col min="2813" max="2813" width="10.7109375" style="750" customWidth="1"/>
    <col min="2814" max="2814" width="12" style="750" customWidth="1"/>
    <col min="2815" max="2819" width="12.28515625" style="750" customWidth="1"/>
    <col min="2820" max="2820" width="15.7109375" style="750" customWidth="1"/>
    <col min="2821" max="2821" width="11.42578125" style="750" bestFit="1" customWidth="1"/>
    <col min="2822" max="3064" width="10.28515625" style="750"/>
    <col min="3065" max="3065" width="10.140625" style="750" customWidth="1"/>
    <col min="3066" max="3066" width="0.85546875" style="750" customWidth="1"/>
    <col min="3067" max="3067" width="11.7109375" style="750" customWidth="1"/>
    <col min="3068" max="3068" width="11.42578125" style="750" customWidth="1"/>
    <col min="3069" max="3069" width="10.7109375" style="750" customWidth="1"/>
    <col min="3070" max="3070" width="12" style="750" customWidth="1"/>
    <col min="3071" max="3075" width="12.28515625" style="750" customWidth="1"/>
    <col min="3076" max="3076" width="15.7109375" style="750" customWidth="1"/>
    <col min="3077" max="3077" width="11.42578125" style="750" bestFit="1" customWidth="1"/>
    <col min="3078" max="3320" width="10.28515625" style="750"/>
    <col min="3321" max="3321" width="10.140625" style="750" customWidth="1"/>
    <col min="3322" max="3322" width="0.85546875" style="750" customWidth="1"/>
    <col min="3323" max="3323" width="11.7109375" style="750" customWidth="1"/>
    <col min="3324" max="3324" width="11.42578125" style="750" customWidth="1"/>
    <col min="3325" max="3325" width="10.7109375" style="750" customWidth="1"/>
    <col min="3326" max="3326" width="12" style="750" customWidth="1"/>
    <col min="3327" max="3331" width="12.28515625" style="750" customWidth="1"/>
    <col min="3332" max="3332" width="15.7109375" style="750" customWidth="1"/>
    <col min="3333" max="3333" width="11.42578125" style="750" bestFit="1" customWidth="1"/>
    <col min="3334" max="3576" width="10.28515625" style="750"/>
    <col min="3577" max="3577" width="10.140625" style="750" customWidth="1"/>
    <col min="3578" max="3578" width="0.85546875" style="750" customWidth="1"/>
    <col min="3579" max="3579" width="11.7109375" style="750" customWidth="1"/>
    <col min="3580" max="3580" width="11.42578125" style="750" customWidth="1"/>
    <col min="3581" max="3581" width="10.7109375" style="750" customWidth="1"/>
    <col min="3582" max="3582" width="12" style="750" customWidth="1"/>
    <col min="3583" max="3587" width="12.28515625" style="750" customWidth="1"/>
    <col min="3588" max="3588" width="15.7109375" style="750" customWidth="1"/>
    <col min="3589" max="3589" width="11.42578125" style="750" bestFit="1" customWidth="1"/>
    <col min="3590" max="3832" width="10.28515625" style="750"/>
    <col min="3833" max="3833" width="10.140625" style="750" customWidth="1"/>
    <col min="3834" max="3834" width="0.85546875" style="750" customWidth="1"/>
    <col min="3835" max="3835" width="11.7109375" style="750" customWidth="1"/>
    <col min="3836" max="3836" width="11.42578125" style="750" customWidth="1"/>
    <col min="3837" max="3837" width="10.7109375" style="750" customWidth="1"/>
    <col min="3838" max="3838" width="12" style="750" customWidth="1"/>
    <col min="3839" max="3843" width="12.28515625" style="750" customWidth="1"/>
    <col min="3844" max="3844" width="15.7109375" style="750" customWidth="1"/>
    <col min="3845" max="3845" width="11.42578125" style="750" bestFit="1" customWidth="1"/>
    <col min="3846" max="4088" width="10.28515625" style="750"/>
    <col min="4089" max="4089" width="10.140625" style="750" customWidth="1"/>
    <col min="4090" max="4090" width="0.85546875" style="750" customWidth="1"/>
    <col min="4091" max="4091" width="11.7109375" style="750" customWidth="1"/>
    <col min="4092" max="4092" width="11.42578125" style="750" customWidth="1"/>
    <col min="4093" max="4093" width="10.7109375" style="750" customWidth="1"/>
    <col min="4094" max="4094" width="12" style="750" customWidth="1"/>
    <col min="4095" max="4099" width="12.28515625" style="750" customWidth="1"/>
    <col min="4100" max="4100" width="15.7109375" style="750" customWidth="1"/>
    <col min="4101" max="4101" width="11.42578125" style="750" bestFit="1" customWidth="1"/>
    <col min="4102" max="4344" width="10.28515625" style="750"/>
    <col min="4345" max="4345" width="10.140625" style="750" customWidth="1"/>
    <col min="4346" max="4346" width="0.85546875" style="750" customWidth="1"/>
    <col min="4347" max="4347" width="11.7109375" style="750" customWidth="1"/>
    <col min="4348" max="4348" width="11.42578125" style="750" customWidth="1"/>
    <col min="4349" max="4349" width="10.7109375" style="750" customWidth="1"/>
    <col min="4350" max="4350" width="12" style="750" customWidth="1"/>
    <col min="4351" max="4355" width="12.28515625" style="750" customWidth="1"/>
    <col min="4356" max="4356" width="15.7109375" style="750" customWidth="1"/>
    <col min="4357" max="4357" width="11.42578125" style="750" bestFit="1" customWidth="1"/>
    <col min="4358" max="4600" width="10.28515625" style="750"/>
    <col min="4601" max="4601" width="10.140625" style="750" customWidth="1"/>
    <col min="4602" max="4602" width="0.85546875" style="750" customWidth="1"/>
    <col min="4603" max="4603" width="11.7109375" style="750" customWidth="1"/>
    <col min="4604" max="4604" width="11.42578125" style="750" customWidth="1"/>
    <col min="4605" max="4605" width="10.7109375" style="750" customWidth="1"/>
    <col min="4606" max="4606" width="12" style="750" customWidth="1"/>
    <col min="4607" max="4611" width="12.28515625" style="750" customWidth="1"/>
    <col min="4612" max="4612" width="15.7109375" style="750" customWidth="1"/>
    <col min="4613" max="4613" width="11.42578125" style="750" bestFit="1" customWidth="1"/>
    <col min="4614" max="4856" width="10.28515625" style="750"/>
    <col min="4857" max="4857" width="10.140625" style="750" customWidth="1"/>
    <col min="4858" max="4858" width="0.85546875" style="750" customWidth="1"/>
    <col min="4859" max="4859" width="11.7109375" style="750" customWidth="1"/>
    <col min="4860" max="4860" width="11.42578125" style="750" customWidth="1"/>
    <col min="4861" max="4861" width="10.7109375" style="750" customWidth="1"/>
    <col min="4862" max="4862" width="12" style="750" customWidth="1"/>
    <col min="4863" max="4867" width="12.28515625" style="750" customWidth="1"/>
    <col min="4868" max="4868" width="15.7109375" style="750" customWidth="1"/>
    <col min="4869" max="4869" width="11.42578125" style="750" bestFit="1" customWidth="1"/>
    <col min="4870" max="5112" width="10.28515625" style="750"/>
    <col min="5113" max="5113" width="10.140625" style="750" customWidth="1"/>
    <col min="5114" max="5114" width="0.85546875" style="750" customWidth="1"/>
    <col min="5115" max="5115" width="11.7109375" style="750" customWidth="1"/>
    <col min="5116" max="5116" width="11.42578125" style="750" customWidth="1"/>
    <col min="5117" max="5117" width="10.7109375" style="750" customWidth="1"/>
    <col min="5118" max="5118" width="12" style="750" customWidth="1"/>
    <col min="5119" max="5123" width="12.28515625" style="750" customWidth="1"/>
    <col min="5124" max="5124" width="15.7109375" style="750" customWidth="1"/>
    <col min="5125" max="5125" width="11.42578125" style="750" bestFit="1" customWidth="1"/>
    <col min="5126" max="5368" width="10.28515625" style="750"/>
    <col min="5369" max="5369" width="10.140625" style="750" customWidth="1"/>
    <col min="5370" max="5370" width="0.85546875" style="750" customWidth="1"/>
    <col min="5371" max="5371" width="11.7109375" style="750" customWidth="1"/>
    <col min="5372" max="5372" width="11.42578125" style="750" customWidth="1"/>
    <col min="5373" max="5373" width="10.7109375" style="750" customWidth="1"/>
    <col min="5374" max="5374" width="12" style="750" customWidth="1"/>
    <col min="5375" max="5379" width="12.28515625" style="750" customWidth="1"/>
    <col min="5380" max="5380" width="15.7109375" style="750" customWidth="1"/>
    <col min="5381" max="5381" width="11.42578125" style="750" bestFit="1" customWidth="1"/>
    <col min="5382" max="5624" width="10.28515625" style="750"/>
    <col min="5625" max="5625" width="10.140625" style="750" customWidth="1"/>
    <col min="5626" max="5626" width="0.85546875" style="750" customWidth="1"/>
    <col min="5627" max="5627" width="11.7109375" style="750" customWidth="1"/>
    <col min="5628" max="5628" width="11.42578125" style="750" customWidth="1"/>
    <col min="5629" max="5629" width="10.7109375" style="750" customWidth="1"/>
    <col min="5630" max="5630" width="12" style="750" customWidth="1"/>
    <col min="5631" max="5635" width="12.28515625" style="750" customWidth="1"/>
    <col min="5636" max="5636" width="15.7109375" style="750" customWidth="1"/>
    <col min="5637" max="5637" width="11.42578125" style="750" bestFit="1" customWidth="1"/>
    <col min="5638" max="5880" width="10.28515625" style="750"/>
    <col min="5881" max="5881" width="10.140625" style="750" customWidth="1"/>
    <col min="5882" max="5882" width="0.85546875" style="750" customWidth="1"/>
    <col min="5883" max="5883" width="11.7109375" style="750" customWidth="1"/>
    <col min="5884" max="5884" width="11.42578125" style="750" customWidth="1"/>
    <col min="5885" max="5885" width="10.7109375" style="750" customWidth="1"/>
    <col min="5886" max="5886" width="12" style="750" customWidth="1"/>
    <col min="5887" max="5891" width="12.28515625" style="750" customWidth="1"/>
    <col min="5892" max="5892" width="15.7109375" style="750" customWidth="1"/>
    <col min="5893" max="5893" width="11.42578125" style="750" bestFit="1" customWidth="1"/>
    <col min="5894" max="6136" width="10.28515625" style="750"/>
    <col min="6137" max="6137" width="10.140625" style="750" customWidth="1"/>
    <col min="6138" max="6138" width="0.85546875" style="750" customWidth="1"/>
    <col min="6139" max="6139" width="11.7109375" style="750" customWidth="1"/>
    <col min="6140" max="6140" width="11.42578125" style="750" customWidth="1"/>
    <col min="6141" max="6141" width="10.7109375" style="750" customWidth="1"/>
    <col min="6142" max="6142" width="12" style="750" customWidth="1"/>
    <col min="6143" max="6147" width="12.28515625" style="750" customWidth="1"/>
    <col min="6148" max="6148" width="15.7109375" style="750" customWidth="1"/>
    <col min="6149" max="6149" width="11.42578125" style="750" bestFit="1" customWidth="1"/>
    <col min="6150" max="6392" width="10.28515625" style="750"/>
    <col min="6393" max="6393" width="10.140625" style="750" customWidth="1"/>
    <col min="6394" max="6394" width="0.85546875" style="750" customWidth="1"/>
    <col min="6395" max="6395" width="11.7109375" style="750" customWidth="1"/>
    <col min="6396" max="6396" width="11.42578125" style="750" customWidth="1"/>
    <col min="6397" max="6397" width="10.7109375" style="750" customWidth="1"/>
    <col min="6398" max="6398" width="12" style="750" customWidth="1"/>
    <col min="6399" max="6403" width="12.28515625" style="750" customWidth="1"/>
    <col min="6404" max="6404" width="15.7109375" style="750" customWidth="1"/>
    <col min="6405" max="6405" width="11.42578125" style="750" bestFit="1" customWidth="1"/>
    <col min="6406" max="6648" width="10.28515625" style="750"/>
    <col min="6649" max="6649" width="10.140625" style="750" customWidth="1"/>
    <col min="6650" max="6650" width="0.85546875" style="750" customWidth="1"/>
    <col min="6651" max="6651" width="11.7109375" style="750" customWidth="1"/>
    <col min="6652" max="6652" width="11.42578125" style="750" customWidth="1"/>
    <col min="6653" max="6653" width="10.7109375" style="750" customWidth="1"/>
    <col min="6654" max="6654" width="12" style="750" customWidth="1"/>
    <col min="6655" max="6659" width="12.28515625" style="750" customWidth="1"/>
    <col min="6660" max="6660" width="15.7109375" style="750" customWidth="1"/>
    <col min="6661" max="6661" width="11.42578125" style="750" bestFit="1" customWidth="1"/>
    <col min="6662" max="6904" width="10.28515625" style="750"/>
    <col min="6905" max="6905" width="10.140625" style="750" customWidth="1"/>
    <col min="6906" max="6906" width="0.85546875" style="750" customWidth="1"/>
    <col min="6907" max="6907" width="11.7109375" style="750" customWidth="1"/>
    <col min="6908" max="6908" width="11.42578125" style="750" customWidth="1"/>
    <col min="6909" max="6909" width="10.7109375" style="750" customWidth="1"/>
    <col min="6910" max="6910" width="12" style="750" customWidth="1"/>
    <col min="6911" max="6915" width="12.28515625" style="750" customWidth="1"/>
    <col min="6916" max="6916" width="15.7109375" style="750" customWidth="1"/>
    <col min="6917" max="6917" width="11.42578125" style="750" bestFit="1" customWidth="1"/>
    <col min="6918" max="7160" width="10.28515625" style="750"/>
    <col min="7161" max="7161" width="10.140625" style="750" customWidth="1"/>
    <col min="7162" max="7162" width="0.85546875" style="750" customWidth="1"/>
    <col min="7163" max="7163" width="11.7109375" style="750" customWidth="1"/>
    <col min="7164" max="7164" width="11.42578125" style="750" customWidth="1"/>
    <col min="7165" max="7165" width="10.7109375" style="750" customWidth="1"/>
    <col min="7166" max="7166" width="12" style="750" customWidth="1"/>
    <col min="7167" max="7171" width="12.28515625" style="750" customWidth="1"/>
    <col min="7172" max="7172" width="15.7109375" style="750" customWidth="1"/>
    <col min="7173" max="7173" width="11.42578125" style="750" bestFit="1" customWidth="1"/>
    <col min="7174" max="7416" width="10.28515625" style="750"/>
    <col min="7417" max="7417" width="10.140625" style="750" customWidth="1"/>
    <col min="7418" max="7418" width="0.85546875" style="750" customWidth="1"/>
    <col min="7419" max="7419" width="11.7109375" style="750" customWidth="1"/>
    <col min="7420" max="7420" width="11.42578125" style="750" customWidth="1"/>
    <col min="7421" max="7421" width="10.7109375" style="750" customWidth="1"/>
    <col min="7422" max="7422" width="12" style="750" customWidth="1"/>
    <col min="7423" max="7427" width="12.28515625" style="750" customWidth="1"/>
    <col min="7428" max="7428" width="15.7109375" style="750" customWidth="1"/>
    <col min="7429" max="7429" width="11.42578125" style="750" bestFit="1" customWidth="1"/>
    <col min="7430" max="7672" width="10.28515625" style="750"/>
    <col min="7673" max="7673" width="10.140625" style="750" customWidth="1"/>
    <col min="7674" max="7674" width="0.85546875" style="750" customWidth="1"/>
    <col min="7675" max="7675" width="11.7109375" style="750" customWidth="1"/>
    <col min="7676" max="7676" width="11.42578125" style="750" customWidth="1"/>
    <col min="7677" max="7677" width="10.7109375" style="750" customWidth="1"/>
    <col min="7678" max="7678" width="12" style="750" customWidth="1"/>
    <col min="7679" max="7683" width="12.28515625" style="750" customWidth="1"/>
    <col min="7684" max="7684" width="15.7109375" style="750" customWidth="1"/>
    <col min="7685" max="7685" width="11.42578125" style="750" bestFit="1" customWidth="1"/>
    <col min="7686" max="7928" width="10.28515625" style="750"/>
    <col min="7929" max="7929" width="10.140625" style="750" customWidth="1"/>
    <col min="7930" max="7930" width="0.85546875" style="750" customWidth="1"/>
    <col min="7931" max="7931" width="11.7109375" style="750" customWidth="1"/>
    <col min="7932" max="7932" width="11.42578125" style="750" customWidth="1"/>
    <col min="7933" max="7933" width="10.7109375" style="750" customWidth="1"/>
    <col min="7934" max="7934" width="12" style="750" customWidth="1"/>
    <col min="7935" max="7939" width="12.28515625" style="750" customWidth="1"/>
    <col min="7940" max="7940" width="15.7109375" style="750" customWidth="1"/>
    <col min="7941" max="7941" width="11.42578125" style="750" bestFit="1" customWidth="1"/>
    <col min="7942" max="8184" width="10.28515625" style="750"/>
    <col min="8185" max="8185" width="10.140625" style="750" customWidth="1"/>
    <col min="8186" max="8186" width="0.85546875" style="750" customWidth="1"/>
    <col min="8187" max="8187" width="11.7109375" style="750" customWidth="1"/>
    <col min="8188" max="8188" width="11.42578125" style="750" customWidth="1"/>
    <col min="8189" max="8189" width="10.7109375" style="750" customWidth="1"/>
    <col min="8190" max="8190" width="12" style="750" customWidth="1"/>
    <col min="8191" max="8195" width="12.28515625" style="750" customWidth="1"/>
    <col min="8196" max="8196" width="15.7109375" style="750" customWidth="1"/>
    <col min="8197" max="8197" width="11.42578125" style="750" bestFit="1" customWidth="1"/>
    <col min="8198" max="8440" width="10.28515625" style="750"/>
    <col min="8441" max="8441" width="10.140625" style="750" customWidth="1"/>
    <col min="8442" max="8442" width="0.85546875" style="750" customWidth="1"/>
    <col min="8443" max="8443" width="11.7109375" style="750" customWidth="1"/>
    <col min="8444" max="8444" width="11.42578125" style="750" customWidth="1"/>
    <col min="8445" max="8445" width="10.7109375" style="750" customWidth="1"/>
    <col min="8446" max="8446" width="12" style="750" customWidth="1"/>
    <col min="8447" max="8451" width="12.28515625" style="750" customWidth="1"/>
    <col min="8452" max="8452" width="15.7109375" style="750" customWidth="1"/>
    <col min="8453" max="8453" width="11.42578125" style="750" bestFit="1" customWidth="1"/>
    <col min="8454" max="8696" width="10.28515625" style="750"/>
    <col min="8697" max="8697" width="10.140625" style="750" customWidth="1"/>
    <col min="8698" max="8698" width="0.85546875" style="750" customWidth="1"/>
    <col min="8699" max="8699" width="11.7109375" style="750" customWidth="1"/>
    <col min="8700" max="8700" width="11.42578125" style="750" customWidth="1"/>
    <col min="8701" max="8701" width="10.7109375" style="750" customWidth="1"/>
    <col min="8702" max="8702" width="12" style="750" customWidth="1"/>
    <col min="8703" max="8707" width="12.28515625" style="750" customWidth="1"/>
    <col min="8708" max="8708" width="15.7109375" style="750" customWidth="1"/>
    <col min="8709" max="8709" width="11.42578125" style="750" bestFit="1" customWidth="1"/>
    <col min="8710" max="8952" width="10.28515625" style="750"/>
    <col min="8953" max="8953" width="10.140625" style="750" customWidth="1"/>
    <col min="8954" max="8954" width="0.85546875" style="750" customWidth="1"/>
    <col min="8955" max="8955" width="11.7109375" style="750" customWidth="1"/>
    <col min="8956" max="8956" width="11.42578125" style="750" customWidth="1"/>
    <col min="8957" max="8957" width="10.7109375" style="750" customWidth="1"/>
    <col min="8958" max="8958" width="12" style="750" customWidth="1"/>
    <col min="8959" max="8963" width="12.28515625" style="750" customWidth="1"/>
    <col min="8964" max="8964" width="15.7109375" style="750" customWidth="1"/>
    <col min="8965" max="8965" width="11.42578125" style="750" bestFit="1" customWidth="1"/>
    <col min="8966" max="9208" width="10.28515625" style="750"/>
    <col min="9209" max="9209" width="10.140625" style="750" customWidth="1"/>
    <col min="9210" max="9210" width="0.85546875" style="750" customWidth="1"/>
    <col min="9211" max="9211" width="11.7109375" style="750" customWidth="1"/>
    <col min="9212" max="9212" width="11.42578125" style="750" customWidth="1"/>
    <col min="9213" max="9213" width="10.7109375" style="750" customWidth="1"/>
    <col min="9214" max="9214" width="12" style="750" customWidth="1"/>
    <col min="9215" max="9219" width="12.28515625" style="750" customWidth="1"/>
    <col min="9220" max="9220" width="15.7109375" style="750" customWidth="1"/>
    <col min="9221" max="9221" width="11.42578125" style="750" bestFit="1" customWidth="1"/>
    <col min="9222" max="9464" width="10.28515625" style="750"/>
    <col min="9465" max="9465" width="10.140625" style="750" customWidth="1"/>
    <col min="9466" max="9466" width="0.85546875" style="750" customWidth="1"/>
    <col min="9467" max="9467" width="11.7109375" style="750" customWidth="1"/>
    <col min="9468" max="9468" width="11.42578125" style="750" customWidth="1"/>
    <col min="9469" max="9469" width="10.7109375" style="750" customWidth="1"/>
    <col min="9470" max="9470" width="12" style="750" customWidth="1"/>
    <col min="9471" max="9475" width="12.28515625" style="750" customWidth="1"/>
    <col min="9476" max="9476" width="15.7109375" style="750" customWidth="1"/>
    <col min="9477" max="9477" width="11.42578125" style="750" bestFit="1" customWidth="1"/>
    <col min="9478" max="9720" width="10.28515625" style="750"/>
    <col min="9721" max="9721" width="10.140625" style="750" customWidth="1"/>
    <col min="9722" max="9722" width="0.85546875" style="750" customWidth="1"/>
    <col min="9723" max="9723" width="11.7109375" style="750" customWidth="1"/>
    <col min="9724" max="9724" width="11.42578125" style="750" customWidth="1"/>
    <col min="9725" max="9725" width="10.7109375" style="750" customWidth="1"/>
    <col min="9726" max="9726" width="12" style="750" customWidth="1"/>
    <col min="9727" max="9731" width="12.28515625" style="750" customWidth="1"/>
    <col min="9732" max="9732" width="15.7109375" style="750" customWidth="1"/>
    <col min="9733" max="9733" width="11.42578125" style="750" bestFit="1" customWidth="1"/>
    <col min="9734" max="9976" width="10.28515625" style="750"/>
    <col min="9977" max="9977" width="10.140625" style="750" customWidth="1"/>
    <col min="9978" max="9978" width="0.85546875" style="750" customWidth="1"/>
    <col min="9979" max="9979" width="11.7109375" style="750" customWidth="1"/>
    <col min="9980" max="9980" width="11.42578125" style="750" customWidth="1"/>
    <col min="9981" max="9981" width="10.7109375" style="750" customWidth="1"/>
    <col min="9982" max="9982" width="12" style="750" customWidth="1"/>
    <col min="9983" max="9987" width="12.28515625" style="750" customWidth="1"/>
    <col min="9988" max="9988" width="15.7109375" style="750" customWidth="1"/>
    <col min="9989" max="9989" width="11.42578125" style="750" bestFit="1" customWidth="1"/>
    <col min="9990" max="10232" width="10.28515625" style="750"/>
    <col min="10233" max="10233" width="10.140625" style="750" customWidth="1"/>
    <col min="10234" max="10234" width="0.85546875" style="750" customWidth="1"/>
    <col min="10235" max="10235" width="11.7109375" style="750" customWidth="1"/>
    <col min="10236" max="10236" width="11.42578125" style="750" customWidth="1"/>
    <col min="10237" max="10237" width="10.7109375" style="750" customWidth="1"/>
    <col min="10238" max="10238" width="12" style="750" customWidth="1"/>
    <col min="10239" max="10243" width="12.28515625" style="750" customWidth="1"/>
    <col min="10244" max="10244" width="15.7109375" style="750" customWidth="1"/>
    <col min="10245" max="10245" width="11.42578125" style="750" bestFit="1" customWidth="1"/>
    <col min="10246" max="10488" width="10.28515625" style="750"/>
    <col min="10489" max="10489" width="10.140625" style="750" customWidth="1"/>
    <col min="10490" max="10490" width="0.85546875" style="750" customWidth="1"/>
    <col min="10491" max="10491" width="11.7109375" style="750" customWidth="1"/>
    <col min="10492" max="10492" width="11.42578125" style="750" customWidth="1"/>
    <col min="10493" max="10493" width="10.7109375" style="750" customWidth="1"/>
    <col min="10494" max="10494" width="12" style="750" customWidth="1"/>
    <col min="10495" max="10499" width="12.28515625" style="750" customWidth="1"/>
    <col min="10500" max="10500" width="15.7109375" style="750" customWidth="1"/>
    <col min="10501" max="10501" width="11.42578125" style="750" bestFit="1" customWidth="1"/>
    <col min="10502" max="10744" width="10.28515625" style="750"/>
    <col min="10745" max="10745" width="10.140625" style="750" customWidth="1"/>
    <col min="10746" max="10746" width="0.85546875" style="750" customWidth="1"/>
    <col min="10747" max="10747" width="11.7109375" style="750" customWidth="1"/>
    <col min="10748" max="10748" width="11.42578125" style="750" customWidth="1"/>
    <col min="10749" max="10749" width="10.7109375" style="750" customWidth="1"/>
    <col min="10750" max="10750" width="12" style="750" customWidth="1"/>
    <col min="10751" max="10755" width="12.28515625" style="750" customWidth="1"/>
    <col min="10756" max="10756" width="15.7109375" style="750" customWidth="1"/>
    <col min="10757" max="10757" width="11.42578125" style="750" bestFit="1" customWidth="1"/>
    <col min="10758" max="11000" width="10.28515625" style="750"/>
    <col min="11001" max="11001" width="10.140625" style="750" customWidth="1"/>
    <col min="11002" max="11002" width="0.85546875" style="750" customWidth="1"/>
    <col min="11003" max="11003" width="11.7109375" style="750" customWidth="1"/>
    <col min="11004" max="11004" width="11.42578125" style="750" customWidth="1"/>
    <col min="11005" max="11005" width="10.7109375" style="750" customWidth="1"/>
    <col min="11006" max="11006" width="12" style="750" customWidth="1"/>
    <col min="11007" max="11011" width="12.28515625" style="750" customWidth="1"/>
    <col min="11012" max="11012" width="15.7109375" style="750" customWidth="1"/>
    <col min="11013" max="11013" width="11.42578125" style="750" bestFit="1" customWidth="1"/>
    <col min="11014" max="11256" width="10.28515625" style="750"/>
    <col min="11257" max="11257" width="10.140625" style="750" customWidth="1"/>
    <col min="11258" max="11258" width="0.85546875" style="750" customWidth="1"/>
    <col min="11259" max="11259" width="11.7109375" style="750" customWidth="1"/>
    <col min="11260" max="11260" width="11.42578125" style="750" customWidth="1"/>
    <col min="11261" max="11261" width="10.7109375" style="750" customWidth="1"/>
    <col min="11262" max="11262" width="12" style="750" customWidth="1"/>
    <col min="11263" max="11267" width="12.28515625" style="750" customWidth="1"/>
    <col min="11268" max="11268" width="15.7109375" style="750" customWidth="1"/>
    <col min="11269" max="11269" width="11.42578125" style="750" bestFit="1" customWidth="1"/>
    <col min="11270" max="11512" width="10.28515625" style="750"/>
    <col min="11513" max="11513" width="10.140625" style="750" customWidth="1"/>
    <col min="11514" max="11514" width="0.85546875" style="750" customWidth="1"/>
    <col min="11515" max="11515" width="11.7109375" style="750" customWidth="1"/>
    <col min="11516" max="11516" width="11.42578125" style="750" customWidth="1"/>
    <col min="11517" max="11517" width="10.7109375" style="750" customWidth="1"/>
    <col min="11518" max="11518" width="12" style="750" customWidth="1"/>
    <col min="11519" max="11523" width="12.28515625" style="750" customWidth="1"/>
    <col min="11524" max="11524" width="15.7109375" style="750" customWidth="1"/>
    <col min="11525" max="11525" width="11.42578125" style="750" bestFit="1" customWidth="1"/>
    <col min="11526" max="11768" width="10.28515625" style="750"/>
    <col min="11769" max="11769" width="10.140625" style="750" customWidth="1"/>
    <col min="11770" max="11770" width="0.85546875" style="750" customWidth="1"/>
    <col min="11771" max="11771" width="11.7109375" style="750" customWidth="1"/>
    <col min="11772" max="11772" width="11.42578125" style="750" customWidth="1"/>
    <col min="11773" max="11773" width="10.7109375" style="750" customWidth="1"/>
    <col min="11774" max="11774" width="12" style="750" customWidth="1"/>
    <col min="11775" max="11779" width="12.28515625" style="750" customWidth="1"/>
    <col min="11780" max="11780" width="15.7109375" style="750" customWidth="1"/>
    <col min="11781" max="11781" width="11.42578125" style="750" bestFit="1" customWidth="1"/>
    <col min="11782" max="12024" width="10.28515625" style="750"/>
    <col min="12025" max="12025" width="10.140625" style="750" customWidth="1"/>
    <col min="12026" max="12026" width="0.85546875" style="750" customWidth="1"/>
    <col min="12027" max="12027" width="11.7109375" style="750" customWidth="1"/>
    <col min="12028" max="12028" width="11.42578125" style="750" customWidth="1"/>
    <col min="12029" max="12029" width="10.7109375" style="750" customWidth="1"/>
    <col min="12030" max="12030" width="12" style="750" customWidth="1"/>
    <col min="12031" max="12035" width="12.28515625" style="750" customWidth="1"/>
    <col min="12036" max="12036" width="15.7109375" style="750" customWidth="1"/>
    <col min="12037" max="12037" width="11.42578125" style="750" bestFit="1" customWidth="1"/>
    <col min="12038" max="12280" width="10.28515625" style="750"/>
    <col min="12281" max="12281" width="10.140625" style="750" customWidth="1"/>
    <col min="12282" max="12282" width="0.85546875" style="750" customWidth="1"/>
    <col min="12283" max="12283" width="11.7109375" style="750" customWidth="1"/>
    <col min="12284" max="12284" width="11.42578125" style="750" customWidth="1"/>
    <col min="12285" max="12285" width="10.7109375" style="750" customWidth="1"/>
    <col min="12286" max="12286" width="12" style="750" customWidth="1"/>
    <col min="12287" max="12291" width="12.28515625" style="750" customWidth="1"/>
    <col min="12292" max="12292" width="15.7109375" style="750" customWidth="1"/>
    <col min="12293" max="12293" width="11.42578125" style="750" bestFit="1" customWidth="1"/>
    <col min="12294" max="12536" width="10.28515625" style="750"/>
    <col min="12537" max="12537" width="10.140625" style="750" customWidth="1"/>
    <col min="12538" max="12538" width="0.85546875" style="750" customWidth="1"/>
    <col min="12539" max="12539" width="11.7109375" style="750" customWidth="1"/>
    <col min="12540" max="12540" width="11.42578125" style="750" customWidth="1"/>
    <col min="12541" max="12541" width="10.7109375" style="750" customWidth="1"/>
    <col min="12542" max="12542" width="12" style="750" customWidth="1"/>
    <col min="12543" max="12547" width="12.28515625" style="750" customWidth="1"/>
    <col min="12548" max="12548" width="15.7109375" style="750" customWidth="1"/>
    <col min="12549" max="12549" width="11.42578125" style="750" bestFit="1" customWidth="1"/>
    <col min="12550" max="12792" width="10.28515625" style="750"/>
    <col min="12793" max="12793" width="10.140625" style="750" customWidth="1"/>
    <col min="12794" max="12794" width="0.85546875" style="750" customWidth="1"/>
    <col min="12795" max="12795" width="11.7109375" style="750" customWidth="1"/>
    <col min="12796" max="12796" width="11.42578125" style="750" customWidth="1"/>
    <col min="12797" max="12797" width="10.7109375" style="750" customWidth="1"/>
    <col min="12798" max="12798" width="12" style="750" customWidth="1"/>
    <col min="12799" max="12803" width="12.28515625" style="750" customWidth="1"/>
    <col min="12804" max="12804" width="15.7109375" style="750" customWidth="1"/>
    <col min="12805" max="12805" width="11.42578125" style="750" bestFit="1" customWidth="1"/>
    <col min="12806" max="13048" width="10.28515625" style="750"/>
    <col min="13049" max="13049" width="10.140625" style="750" customWidth="1"/>
    <col min="13050" max="13050" width="0.85546875" style="750" customWidth="1"/>
    <col min="13051" max="13051" width="11.7109375" style="750" customWidth="1"/>
    <col min="13052" max="13052" width="11.42578125" style="750" customWidth="1"/>
    <col min="13053" max="13053" width="10.7109375" style="750" customWidth="1"/>
    <col min="13054" max="13054" width="12" style="750" customWidth="1"/>
    <col min="13055" max="13059" width="12.28515625" style="750" customWidth="1"/>
    <col min="13060" max="13060" width="15.7109375" style="750" customWidth="1"/>
    <col min="13061" max="13061" width="11.42578125" style="750" bestFit="1" customWidth="1"/>
    <col min="13062" max="13304" width="10.28515625" style="750"/>
    <col min="13305" max="13305" width="10.140625" style="750" customWidth="1"/>
    <col min="13306" max="13306" width="0.85546875" style="750" customWidth="1"/>
    <col min="13307" max="13307" width="11.7109375" style="750" customWidth="1"/>
    <col min="13308" max="13308" width="11.42578125" style="750" customWidth="1"/>
    <col min="13309" max="13309" width="10.7109375" style="750" customWidth="1"/>
    <col min="13310" max="13310" width="12" style="750" customWidth="1"/>
    <col min="13311" max="13315" width="12.28515625" style="750" customWidth="1"/>
    <col min="13316" max="13316" width="15.7109375" style="750" customWidth="1"/>
    <col min="13317" max="13317" width="11.42578125" style="750" bestFit="1" customWidth="1"/>
    <col min="13318" max="13560" width="10.28515625" style="750"/>
    <col min="13561" max="13561" width="10.140625" style="750" customWidth="1"/>
    <col min="13562" max="13562" width="0.85546875" style="750" customWidth="1"/>
    <col min="13563" max="13563" width="11.7109375" style="750" customWidth="1"/>
    <col min="13564" max="13564" width="11.42578125" style="750" customWidth="1"/>
    <col min="13565" max="13565" width="10.7109375" style="750" customWidth="1"/>
    <col min="13566" max="13566" width="12" style="750" customWidth="1"/>
    <col min="13567" max="13571" width="12.28515625" style="750" customWidth="1"/>
    <col min="13572" max="13572" width="15.7109375" style="750" customWidth="1"/>
    <col min="13573" max="13573" width="11.42578125" style="750" bestFit="1" customWidth="1"/>
    <col min="13574" max="13816" width="10.28515625" style="750"/>
    <col min="13817" max="13817" width="10.140625" style="750" customWidth="1"/>
    <col min="13818" max="13818" width="0.85546875" style="750" customWidth="1"/>
    <col min="13819" max="13819" width="11.7109375" style="750" customWidth="1"/>
    <col min="13820" max="13820" width="11.42578125" style="750" customWidth="1"/>
    <col min="13821" max="13821" width="10.7109375" style="750" customWidth="1"/>
    <col min="13822" max="13822" width="12" style="750" customWidth="1"/>
    <col min="13823" max="13827" width="12.28515625" style="750" customWidth="1"/>
    <col min="13828" max="13828" width="15.7109375" style="750" customWidth="1"/>
    <col min="13829" max="13829" width="11.42578125" style="750" bestFit="1" customWidth="1"/>
    <col min="13830" max="14072" width="10.28515625" style="750"/>
    <col min="14073" max="14073" width="10.140625" style="750" customWidth="1"/>
    <col min="14074" max="14074" width="0.85546875" style="750" customWidth="1"/>
    <col min="14075" max="14075" width="11.7109375" style="750" customWidth="1"/>
    <col min="14076" max="14076" width="11.42578125" style="750" customWidth="1"/>
    <col min="14077" max="14077" width="10.7109375" style="750" customWidth="1"/>
    <col min="14078" max="14078" width="12" style="750" customWidth="1"/>
    <col min="14079" max="14083" width="12.28515625" style="750" customWidth="1"/>
    <col min="14084" max="14084" width="15.7109375" style="750" customWidth="1"/>
    <col min="14085" max="14085" width="11.42578125" style="750" bestFit="1" customWidth="1"/>
    <col min="14086" max="14328" width="10.28515625" style="750"/>
    <col min="14329" max="14329" width="10.140625" style="750" customWidth="1"/>
    <col min="14330" max="14330" width="0.85546875" style="750" customWidth="1"/>
    <col min="14331" max="14331" width="11.7109375" style="750" customWidth="1"/>
    <col min="14332" max="14332" width="11.42578125" style="750" customWidth="1"/>
    <col min="14333" max="14333" width="10.7109375" style="750" customWidth="1"/>
    <col min="14334" max="14334" width="12" style="750" customWidth="1"/>
    <col min="14335" max="14339" width="12.28515625" style="750" customWidth="1"/>
    <col min="14340" max="14340" width="15.7109375" style="750" customWidth="1"/>
    <col min="14341" max="14341" width="11.42578125" style="750" bestFit="1" customWidth="1"/>
    <col min="14342" max="14584" width="10.28515625" style="750"/>
    <col min="14585" max="14585" width="10.140625" style="750" customWidth="1"/>
    <col min="14586" max="14586" width="0.85546875" style="750" customWidth="1"/>
    <col min="14587" max="14587" width="11.7109375" style="750" customWidth="1"/>
    <col min="14588" max="14588" width="11.42578125" style="750" customWidth="1"/>
    <col min="14589" max="14589" width="10.7109375" style="750" customWidth="1"/>
    <col min="14590" max="14590" width="12" style="750" customWidth="1"/>
    <col min="14591" max="14595" width="12.28515625" style="750" customWidth="1"/>
    <col min="14596" max="14596" width="15.7109375" style="750" customWidth="1"/>
    <col min="14597" max="14597" width="11.42578125" style="750" bestFit="1" customWidth="1"/>
    <col min="14598" max="14840" width="10.28515625" style="750"/>
    <col min="14841" max="14841" width="10.140625" style="750" customWidth="1"/>
    <col min="14842" max="14842" width="0.85546875" style="750" customWidth="1"/>
    <col min="14843" max="14843" width="11.7109375" style="750" customWidth="1"/>
    <col min="14844" max="14844" width="11.42578125" style="750" customWidth="1"/>
    <col min="14845" max="14845" width="10.7109375" style="750" customWidth="1"/>
    <col min="14846" max="14846" width="12" style="750" customWidth="1"/>
    <col min="14847" max="14851" width="12.28515625" style="750" customWidth="1"/>
    <col min="14852" max="14852" width="15.7109375" style="750" customWidth="1"/>
    <col min="14853" max="14853" width="11.42578125" style="750" bestFit="1" customWidth="1"/>
    <col min="14854" max="15096" width="10.28515625" style="750"/>
    <col min="15097" max="15097" width="10.140625" style="750" customWidth="1"/>
    <col min="15098" max="15098" width="0.85546875" style="750" customWidth="1"/>
    <col min="15099" max="15099" width="11.7109375" style="750" customWidth="1"/>
    <col min="15100" max="15100" width="11.42578125" style="750" customWidth="1"/>
    <col min="15101" max="15101" width="10.7109375" style="750" customWidth="1"/>
    <col min="15102" max="15102" width="12" style="750" customWidth="1"/>
    <col min="15103" max="15107" width="12.28515625" style="750" customWidth="1"/>
    <col min="15108" max="15108" width="15.7109375" style="750" customWidth="1"/>
    <col min="15109" max="15109" width="11.42578125" style="750" bestFit="1" customWidth="1"/>
    <col min="15110" max="15352" width="10.28515625" style="750"/>
    <col min="15353" max="15353" width="10.140625" style="750" customWidth="1"/>
    <col min="15354" max="15354" width="0.85546875" style="750" customWidth="1"/>
    <col min="15355" max="15355" width="11.7109375" style="750" customWidth="1"/>
    <col min="15356" max="15356" width="11.42578125" style="750" customWidth="1"/>
    <col min="15357" max="15357" width="10.7109375" style="750" customWidth="1"/>
    <col min="15358" max="15358" width="12" style="750" customWidth="1"/>
    <col min="15359" max="15363" width="12.28515625" style="750" customWidth="1"/>
    <col min="15364" max="15364" width="15.7109375" style="750" customWidth="1"/>
    <col min="15365" max="15365" width="11.42578125" style="750" bestFit="1" customWidth="1"/>
    <col min="15366" max="15608" width="10.28515625" style="750"/>
    <col min="15609" max="15609" width="10.140625" style="750" customWidth="1"/>
    <col min="15610" max="15610" width="0.85546875" style="750" customWidth="1"/>
    <col min="15611" max="15611" width="11.7109375" style="750" customWidth="1"/>
    <col min="15612" max="15612" width="11.42578125" style="750" customWidth="1"/>
    <col min="15613" max="15613" width="10.7109375" style="750" customWidth="1"/>
    <col min="15614" max="15614" width="12" style="750" customWidth="1"/>
    <col min="15615" max="15619" width="12.28515625" style="750" customWidth="1"/>
    <col min="15620" max="15620" width="15.7109375" style="750" customWidth="1"/>
    <col min="15621" max="15621" width="11.42578125" style="750" bestFit="1" customWidth="1"/>
    <col min="15622" max="15864" width="10.28515625" style="750"/>
    <col min="15865" max="15865" width="10.140625" style="750" customWidth="1"/>
    <col min="15866" max="15866" width="0.85546875" style="750" customWidth="1"/>
    <col min="15867" max="15867" width="11.7109375" style="750" customWidth="1"/>
    <col min="15868" max="15868" width="11.42578125" style="750" customWidth="1"/>
    <col min="15869" max="15869" width="10.7109375" style="750" customWidth="1"/>
    <col min="15870" max="15870" width="12" style="750" customWidth="1"/>
    <col min="15871" max="15875" width="12.28515625" style="750" customWidth="1"/>
    <col min="15876" max="15876" width="15.7109375" style="750" customWidth="1"/>
    <col min="15877" max="15877" width="11.42578125" style="750" bestFit="1" customWidth="1"/>
    <col min="15878" max="16120" width="10.28515625" style="750"/>
    <col min="16121" max="16121" width="10.140625" style="750" customWidth="1"/>
    <col min="16122" max="16122" width="0.85546875" style="750" customWidth="1"/>
    <col min="16123" max="16123" width="11.7109375" style="750" customWidth="1"/>
    <col min="16124" max="16124" width="11.42578125" style="750" customWidth="1"/>
    <col min="16125" max="16125" width="10.7109375" style="750" customWidth="1"/>
    <col min="16126" max="16126" width="12" style="750" customWidth="1"/>
    <col min="16127" max="16131" width="12.28515625" style="750" customWidth="1"/>
    <col min="16132" max="16132" width="15.7109375" style="750" customWidth="1"/>
    <col min="16133" max="16133" width="11.42578125" style="750" bestFit="1" customWidth="1"/>
    <col min="16134" max="16384" width="10.28515625" style="750"/>
  </cols>
  <sheetData>
    <row r="2" spans="1:11" s="647" customFormat="1" ht="9" customHeight="1">
      <c r="A2" s="1334" t="s">
        <v>877</v>
      </c>
      <c r="B2" s="1334"/>
      <c r="C2" s="1334"/>
      <c r="D2" s="1334"/>
      <c r="E2" s="1334"/>
      <c r="F2" s="1334"/>
      <c r="G2" s="1334"/>
      <c r="H2" s="1334"/>
      <c r="I2" s="1334"/>
      <c r="J2" s="1334"/>
      <c r="K2" s="1334"/>
    </row>
    <row r="3" spans="1:11" s="647" customFormat="1" ht="6" customHeight="1">
      <c r="A3" s="1334"/>
      <c r="B3" s="1334"/>
      <c r="C3" s="1334"/>
      <c r="D3" s="1334"/>
      <c r="E3" s="1334"/>
      <c r="F3" s="1334"/>
      <c r="G3" s="1334"/>
      <c r="H3" s="1334"/>
      <c r="I3" s="1334"/>
      <c r="J3" s="1334"/>
      <c r="K3" s="1334"/>
    </row>
    <row r="4" spans="1:11" s="647" customFormat="1" ht="9" customHeight="1">
      <c r="A4" s="1334" t="s">
        <v>1525</v>
      </c>
      <c r="B4" s="1334"/>
      <c r="C4" s="1334"/>
      <c r="D4" s="1334"/>
      <c r="E4" s="1334"/>
      <c r="F4" s="1334"/>
      <c r="G4" s="1334"/>
      <c r="H4" s="1334"/>
      <c r="I4" s="1334"/>
      <c r="J4" s="1334"/>
      <c r="K4" s="1334"/>
    </row>
    <row r="5" spans="1:11" s="647" customFormat="1" ht="4.5" customHeight="1">
      <c r="A5" s="648"/>
      <c r="B5" s="648"/>
      <c r="C5" s="648"/>
      <c r="D5" s="648"/>
      <c r="E5" s="648"/>
      <c r="F5" s="648"/>
      <c r="G5" s="648"/>
      <c r="H5" s="648"/>
      <c r="I5" s="648"/>
      <c r="J5" s="648"/>
      <c r="K5" s="648"/>
    </row>
    <row r="6" spans="1:11" s="647" customFormat="1" ht="9" customHeight="1">
      <c r="A6" s="1334" t="s">
        <v>535</v>
      </c>
      <c r="B6" s="1334"/>
      <c r="C6" s="1334"/>
      <c r="D6" s="1334"/>
      <c r="E6" s="1334"/>
      <c r="F6" s="1334"/>
      <c r="G6" s="1334"/>
      <c r="H6" s="1334"/>
      <c r="I6" s="1334"/>
      <c r="J6" s="1334"/>
      <c r="K6" s="1334"/>
    </row>
    <row r="7" spans="1:11" s="647" customFormat="1" ht="9" customHeight="1" thickBot="1"/>
    <row r="8" spans="1:11" s="647" customFormat="1" ht="14.25" customHeight="1">
      <c r="A8" s="1335" t="s">
        <v>878</v>
      </c>
      <c r="B8" s="649"/>
      <c r="C8" s="1337" t="s">
        <v>879</v>
      </c>
      <c r="D8" s="1337" t="s">
        <v>880</v>
      </c>
      <c r="E8" s="1340" t="s">
        <v>134</v>
      </c>
      <c r="F8" s="1342" t="s">
        <v>881</v>
      </c>
      <c r="G8" s="1337" t="s">
        <v>880</v>
      </c>
      <c r="H8" s="1340" t="s">
        <v>134</v>
      </c>
      <c r="I8" s="1344" t="s">
        <v>1367</v>
      </c>
      <c r="J8" s="1345"/>
      <c r="K8" s="1346" t="s">
        <v>882</v>
      </c>
    </row>
    <row r="9" spans="1:11" s="647" customFormat="1" ht="40.5" customHeight="1">
      <c r="A9" s="1336"/>
      <c r="B9" s="650"/>
      <c r="C9" s="1338"/>
      <c r="D9" s="1339"/>
      <c r="E9" s="1341"/>
      <c r="F9" s="1343"/>
      <c r="G9" s="1339"/>
      <c r="H9" s="1341"/>
      <c r="I9" s="651" t="s">
        <v>883</v>
      </c>
      <c r="J9" s="652" t="s">
        <v>884</v>
      </c>
      <c r="K9" s="1347"/>
    </row>
    <row r="10" spans="1:11" s="647" customFormat="1" ht="9">
      <c r="A10" s="653"/>
      <c r="B10" s="654"/>
      <c r="C10" s="655"/>
      <c r="D10" s="656"/>
      <c r="E10" s="657"/>
      <c r="F10" s="658"/>
      <c r="G10" s="656"/>
      <c r="H10" s="657"/>
      <c r="I10" s="656"/>
      <c r="J10" s="656"/>
      <c r="K10" s="659"/>
    </row>
    <row r="11" spans="1:11" s="647" customFormat="1" ht="9">
      <c r="A11" s="660" t="s">
        <v>885</v>
      </c>
      <c r="B11" s="661"/>
      <c r="C11" s="662">
        <v>0</v>
      </c>
      <c r="D11" s="662"/>
      <c r="E11" s="663">
        <f>C11+D11</f>
        <v>0</v>
      </c>
      <c r="F11" s="662">
        <v>3228973.27</v>
      </c>
      <c r="G11" s="662"/>
      <c r="H11" s="664">
        <f>SUM(F11:G11)</f>
        <v>3228973.27</v>
      </c>
      <c r="I11" s="665"/>
      <c r="J11" s="666"/>
      <c r="K11" s="1069">
        <v>1015988.67</v>
      </c>
    </row>
    <row r="12" spans="1:11" s="647" customFormat="1" ht="9">
      <c r="A12" s="667"/>
      <c r="B12" s="668"/>
      <c r="C12" s="658"/>
      <c r="D12" s="658"/>
      <c r="E12" s="669"/>
      <c r="F12" s="658"/>
      <c r="G12" s="658"/>
      <c r="H12" s="669"/>
      <c r="I12" s="670"/>
      <c r="J12" s="670"/>
      <c r="K12" s="1068"/>
    </row>
    <row r="13" spans="1:11" s="647" customFormat="1" ht="9">
      <c r="A13" s="660" t="s">
        <v>886</v>
      </c>
      <c r="B13" s="661"/>
      <c r="C13" s="662">
        <v>4624120</v>
      </c>
      <c r="D13" s="662"/>
      <c r="E13" s="663">
        <f>C13+D13</f>
        <v>4624120</v>
      </c>
      <c r="F13" s="662">
        <v>4507710.2300000004</v>
      </c>
      <c r="G13" s="662"/>
      <c r="H13" s="664">
        <f>SUM(F13:G13)</f>
        <v>4507710.2300000004</v>
      </c>
      <c r="I13" s="665">
        <v>330000</v>
      </c>
      <c r="J13" s="666"/>
      <c r="K13" s="672">
        <v>898418.99</v>
      </c>
    </row>
    <row r="14" spans="1:11" s="647" customFormat="1" ht="9">
      <c r="A14" s="667"/>
      <c r="B14" s="668"/>
      <c r="C14" s="658"/>
      <c r="D14" s="658"/>
      <c r="E14" s="669"/>
      <c r="F14" s="658"/>
      <c r="G14" s="658"/>
      <c r="H14" s="669"/>
      <c r="I14" s="670"/>
      <c r="J14" s="670"/>
      <c r="K14" s="671"/>
    </row>
    <row r="15" spans="1:11" s="647" customFormat="1" ht="9" customHeight="1">
      <c r="A15" s="660" t="s">
        <v>887</v>
      </c>
      <c r="B15" s="661"/>
      <c r="C15" s="662">
        <v>9248240</v>
      </c>
      <c r="D15" s="662"/>
      <c r="E15" s="663">
        <f>C15+D15</f>
        <v>9248240</v>
      </c>
      <c r="F15" s="662">
        <v>7382909.6900000004</v>
      </c>
      <c r="G15" s="662"/>
      <c r="H15" s="664">
        <f>SUM(F15:G15)</f>
        <v>7382909.6900000004</v>
      </c>
      <c r="I15" s="665"/>
      <c r="J15" s="666"/>
      <c r="K15" s="672">
        <v>628600.84</v>
      </c>
    </row>
    <row r="16" spans="1:11" s="647" customFormat="1" ht="9" customHeight="1">
      <c r="A16" s="667"/>
      <c r="B16" s="668"/>
      <c r="C16" s="658"/>
      <c r="D16" s="658"/>
      <c r="E16" s="669"/>
      <c r="F16" s="658"/>
      <c r="G16" s="658"/>
      <c r="H16" s="669"/>
      <c r="I16" s="670"/>
      <c r="J16" s="658"/>
      <c r="K16" s="671"/>
    </row>
    <row r="17" spans="1:11" s="647" customFormat="1" ht="9" customHeight="1">
      <c r="A17" s="660" t="s">
        <v>888</v>
      </c>
      <c r="B17" s="661"/>
      <c r="C17" s="662">
        <v>0</v>
      </c>
      <c r="D17" s="662"/>
      <c r="E17" s="663">
        <f>C17+D17</f>
        <v>0</v>
      </c>
      <c r="F17" s="662">
        <v>0</v>
      </c>
      <c r="G17" s="662"/>
      <c r="H17" s="664">
        <f>SUM(F17:G17)</f>
        <v>0</v>
      </c>
      <c r="I17" s="665"/>
      <c r="J17" s="662"/>
      <c r="K17" s="672">
        <v>1259277.57</v>
      </c>
    </row>
    <row r="18" spans="1:11" s="647" customFormat="1" ht="9">
      <c r="A18" s="667"/>
      <c r="B18" s="668"/>
      <c r="C18" s="658"/>
      <c r="D18" s="658"/>
      <c r="E18" s="669"/>
      <c r="F18" s="658"/>
      <c r="G18" s="658"/>
      <c r="H18" s="669"/>
      <c r="I18" s="670"/>
      <c r="J18" s="670"/>
      <c r="K18" s="671"/>
    </row>
    <row r="19" spans="1:11" s="647" customFormat="1" ht="9">
      <c r="A19" s="660" t="s">
        <v>889</v>
      </c>
      <c r="B19" s="661"/>
      <c r="C19" s="662">
        <v>4624120</v>
      </c>
      <c r="D19" s="662"/>
      <c r="E19" s="663">
        <f>C19+D19</f>
        <v>4624120</v>
      </c>
      <c r="F19" s="662">
        <v>2563926.9</v>
      </c>
      <c r="G19" s="662"/>
      <c r="H19" s="664">
        <f>SUM(F19:G19)</f>
        <v>2563926.9</v>
      </c>
      <c r="I19" s="1080">
        <v>-322815.65999999997</v>
      </c>
      <c r="J19" s="666"/>
      <c r="K19" s="672">
        <v>2244305.12</v>
      </c>
    </row>
    <row r="20" spans="1:11" s="647" customFormat="1" ht="9">
      <c r="A20" s="667"/>
      <c r="B20" s="668"/>
      <c r="C20" s="658"/>
      <c r="D20" s="658"/>
      <c r="E20" s="669"/>
      <c r="F20" s="658"/>
      <c r="G20" s="658"/>
      <c r="H20" s="673"/>
      <c r="I20" s="670"/>
      <c r="J20" s="674"/>
      <c r="K20" s="671"/>
    </row>
    <row r="21" spans="1:11" s="647" customFormat="1" ht="9">
      <c r="A21" s="660" t="s">
        <v>890</v>
      </c>
      <c r="B21" s="661"/>
      <c r="C21" s="662">
        <v>4624120</v>
      </c>
      <c r="D21" s="662"/>
      <c r="E21" s="663">
        <f>C21+D21</f>
        <v>4624120</v>
      </c>
      <c r="F21" s="662">
        <v>3389790.54</v>
      </c>
      <c r="G21" s="662"/>
      <c r="H21" s="664">
        <f>SUM(F21:G21)</f>
        <v>3389790.54</v>
      </c>
      <c r="I21" s="665"/>
      <c r="J21" s="666"/>
      <c r="K21" s="672">
        <v>444379.25</v>
      </c>
    </row>
    <row r="22" spans="1:11" s="647" customFormat="1" ht="9">
      <c r="A22" s="667"/>
      <c r="B22" s="668"/>
      <c r="C22" s="658"/>
      <c r="D22" s="658"/>
      <c r="E22" s="669"/>
      <c r="F22" s="658"/>
      <c r="G22" s="658"/>
      <c r="H22" s="673"/>
      <c r="I22" s="675"/>
      <c r="J22" s="674"/>
      <c r="K22" s="671"/>
    </row>
    <row r="23" spans="1:11" s="647" customFormat="1" ht="9" customHeight="1">
      <c r="A23" s="660" t="s">
        <v>891</v>
      </c>
      <c r="B23" s="661"/>
      <c r="C23" s="662">
        <v>0</v>
      </c>
      <c r="D23" s="662"/>
      <c r="E23" s="663">
        <f>C23+D23</f>
        <v>0</v>
      </c>
      <c r="F23" s="662">
        <v>0</v>
      </c>
      <c r="G23" s="662"/>
      <c r="H23" s="664">
        <f>SUM(F23:G23)</f>
        <v>0</v>
      </c>
      <c r="I23" s="665"/>
      <c r="J23" s="666"/>
      <c r="K23" s="672">
        <v>0</v>
      </c>
    </row>
    <row r="24" spans="1:11" s="647" customFormat="1" ht="9">
      <c r="A24" s="667"/>
      <c r="B24" s="668"/>
      <c r="C24" s="658"/>
      <c r="D24" s="658"/>
      <c r="E24" s="669"/>
      <c r="F24" s="658"/>
      <c r="G24" s="658"/>
      <c r="H24" s="673"/>
      <c r="I24" s="670"/>
      <c r="J24" s="674"/>
      <c r="K24" s="671"/>
    </row>
    <row r="25" spans="1:11" s="647" customFormat="1" ht="9">
      <c r="A25" s="660" t="s">
        <v>892</v>
      </c>
      <c r="B25" s="661"/>
      <c r="C25" s="662">
        <v>0</v>
      </c>
      <c r="D25" s="662"/>
      <c r="E25" s="663">
        <f>C25+D25</f>
        <v>0</v>
      </c>
      <c r="F25" s="662">
        <v>0</v>
      </c>
      <c r="G25" s="662"/>
      <c r="H25" s="664">
        <f>SUM(F25:G25)</f>
        <v>0</v>
      </c>
      <c r="I25" s="665"/>
      <c r="J25" s="666"/>
      <c r="K25" s="672">
        <v>0</v>
      </c>
    </row>
    <row r="26" spans="1:11" s="647" customFormat="1" ht="9">
      <c r="A26" s="667"/>
      <c r="B26" s="668"/>
      <c r="C26" s="658"/>
      <c r="D26" s="658"/>
      <c r="E26" s="669"/>
      <c r="F26" s="658"/>
      <c r="G26" s="658"/>
      <c r="H26" s="673"/>
      <c r="I26" s="670"/>
      <c r="J26" s="674"/>
      <c r="K26" s="671"/>
    </row>
    <row r="27" spans="1:11" s="647" customFormat="1" ht="9" customHeight="1">
      <c r="A27" s="660" t="s">
        <v>893</v>
      </c>
      <c r="B27" s="661"/>
      <c r="C27" s="662">
        <v>0</v>
      </c>
      <c r="D27" s="662"/>
      <c r="E27" s="663">
        <f>C27+D27</f>
        <v>0</v>
      </c>
      <c r="F27" s="662">
        <v>0</v>
      </c>
      <c r="G27" s="662"/>
      <c r="H27" s="664">
        <f>SUM(F27:G27)</f>
        <v>0</v>
      </c>
      <c r="I27" s="665"/>
      <c r="J27" s="666"/>
      <c r="K27" s="672">
        <v>0</v>
      </c>
    </row>
    <row r="28" spans="1:11" s="647" customFormat="1" ht="9" customHeight="1">
      <c r="A28" s="667"/>
      <c r="B28" s="668"/>
      <c r="C28" s="658"/>
      <c r="D28" s="658"/>
      <c r="E28" s="669"/>
      <c r="F28" s="658"/>
      <c r="G28" s="658"/>
      <c r="H28" s="673"/>
      <c r="I28" s="670"/>
      <c r="J28" s="674"/>
      <c r="K28" s="671"/>
    </row>
    <row r="29" spans="1:11" s="647" customFormat="1" ht="9" customHeight="1">
      <c r="A29" s="660" t="s">
        <v>894</v>
      </c>
      <c r="B29" s="661"/>
      <c r="C29" s="662">
        <v>0</v>
      </c>
      <c r="D29" s="662"/>
      <c r="E29" s="663">
        <f>C29+D29</f>
        <v>0</v>
      </c>
      <c r="F29" s="662">
        <v>0</v>
      </c>
      <c r="G29" s="662"/>
      <c r="H29" s="664">
        <f>SUM(F29:G29)</f>
        <v>0</v>
      </c>
      <c r="I29" s="665"/>
      <c r="J29" s="662"/>
      <c r="K29" s="672">
        <v>0</v>
      </c>
    </row>
    <row r="30" spans="1:11" s="647" customFormat="1" ht="9" customHeight="1">
      <c r="A30" s="667"/>
      <c r="B30" s="668"/>
      <c r="C30" s="658"/>
      <c r="D30" s="658"/>
      <c r="E30" s="669"/>
      <c r="F30" s="658"/>
      <c r="G30" s="658"/>
      <c r="H30" s="677"/>
      <c r="I30" s="658"/>
      <c r="J30" s="674"/>
      <c r="K30" s="671"/>
    </row>
    <row r="31" spans="1:11" s="647" customFormat="1" ht="9" customHeight="1">
      <c r="A31" s="660" t="s">
        <v>895</v>
      </c>
      <c r="B31" s="661"/>
      <c r="C31" s="662">
        <v>0</v>
      </c>
      <c r="D31" s="662"/>
      <c r="E31" s="663">
        <f>C31+D31</f>
        <v>0</v>
      </c>
      <c r="F31" s="662">
        <v>0</v>
      </c>
      <c r="G31" s="662"/>
      <c r="H31" s="664">
        <f>SUM(F31:G31)</f>
        <v>0</v>
      </c>
      <c r="I31" s="662"/>
      <c r="J31" s="666"/>
      <c r="K31" s="672">
        <v>0</v>
      </c>
    </row>
    <row r="32" spans="1:11" s="647" customFormat="1" ht="9" customHeight="1">
      <c r="A32" s="667"/>
      <c r="B32" s="668"/>
      <c r="C32" s="658"/>
      <c r="D32" s="658"/>
      <c r="E32" s="669"/>
      <c r="F32" s="658"/>
      <c r="G32" s="658"/>
      <c r="H32" s="678"/>
      <c r="I32" s="670"/>
      <c r="J32" s="679"/>
      <c r="K32" s="671"/>
    </row>
    <row r="33" spans="1:11" s="647" customFormat="1" ht="9" customHeight="1" thickBot="1">
      <c r="A33" s="667" t="s">
        <v>896</v>
      </c>
      <c r="B33" s="668"/>
      <c r="C33" s="662">
        <v>0</v>
      </c>
      <c r="D33" s="662"/>
      <c r="E33" s="663">
        <f>C33+D33</f>
        <v>0</v>
      </c>
      <c r="F33" s="662">
        <v>0</v>
      </c>
      <c r="G33" s="662"/>
      <c r="H33" s="680">
        <f>SUM(F33:G33)</f>
        <v>0</v>
      </c>
      <c r="I33" s="662"/>
      <c r="J33" s="662"/>
      <c r="K33" s="672">
        <v>0</v>
      </c>
    </row>
    <row r="34" spans="1:11" s="647" customFormat="1" ht="9.75" thickTop="1">
      <c r="A34" s="681"/>
      <c r="B34" s="682"/>
      <c r="C34" s="683"/>
      <c r="D34" s="683"/>
      <c r="E34" s="683"/>
      <c r="F34" s="683"/>
      <c r="G34" s="683"/>
      <c r="H34" s="683"/>
      <c r="I34" s="683"/>
      <c r="J34" s="683"/>
      <c r="K34" s="684"/>
    </row>
    <row r="35" spans="1:11" s="647" customFormat="1" ht="9">
      <c r="A35" s="667" t="s">
        <v>134</v>
      </c>
      <c r="B35" s="668"/>
      <c r="C35" s="685">
        <f>C11+C13+C15+C17+C19+C21+C23+C25+C27+C29+C31+C33+0</f>
        <v>23120600</v>
      </c>
      <c r="D35" s="685">
        <f t="shared" ref="D35:J35" si="0">SUM(D11:D34)</f>
        <v>0</v>
      </c>
      <c r="E35" s="685">
        <f>SUM(E11:E34)</f>
        <v>23120600</v>
      </c>
      <c r="F35" s="685">
        <f>SUM(F11:F34)</f>
        <v>21073310.629999999</v>
      </c>
      <c r="G35" s="685">
        <f>SUM(G11:G34)</f>
        <v>0</v>
      </c>
      <c r="H35" s="685">
        <f>SUM(H11:H34)</f>
        <v>21073310.629999999</v>
      </c>
      <c r="I35" s="685">
        <f t="shared" si="0"/>
        <v>7184.3400000000256</v>
      </c>
      <c r="J35" s="685">
        <f t="shared" si="0"/>
        <v>0</v>
      </c>
      <c r="K35" s="686">
        <f>K11+K13+K15+K17+K19+K21+K23+K25+K27+K29+K31+K33</f>
        <v>6490970.4400000004</v>
      </c>
    </row>
    <row r="36" spans="1:11" s="647" customFormat="1" ht="9.75" thickBot="1">
      <c r="A36" s="687"/>
      <c r="B36" s="688"/>
      <c r="C36" s="689"/>
      <c r="D36" s="689"/>
      <c r="E36" s="689"/>
      <c r="F36" s="689"/>
      <c r="G36" s="689"/>
      <c r="H36" s="689"/>
      <c r="I36" s="689"/>
      <c r="J36" s="689"/>
      <c r="K36" s="690"/>
    </row>
    <row r="37" spans="1:11" s="647" customFormat="1" ht="9.75" thickBot="1">
      <c r="C37" s="691"/>
      <c r="D37" s="691"/>
      <c r="E37" s="691"/>
      <c r="F37" s="691"/>
      <c r="G37" s="691"/>
      <c r="H37" s="691"/>
      <c r="I37" s="691"/>
      <c r="J37" s="691"/>
      <c r="K37" s="691"/>
    </row>
    <row r="38" spans="1:11" s="647" customFormat="1" ht="12.75" customHeight="1">
      <c r="A38" s="692"/>
      <c r="B38" s="693"/>
      <c r="C38" s="1348" t="s">
        <v>897</v>
      </c>
      <c r="D38" s="1349"/>
      <c r="E38" s="694"/>
      <c r="F38" s="1348" t="s">
        <v>898</v>
      </c>
      <c r="G38" s="1349"/>
      <c r="H38" s="1350"/>
      <c r="I38" s="1348" t="s">
        <v>1368</v>
      </c>
      <c r="J38" s="1350"/>
      <c r="K38" s="695"/>
    </row>
    <row r="39" spans="1:11" s="647" customFormat="1" ht="11.25">
      <c r="A39" s="696" t="s">
        <v>899</v>
      </c>
      <c r="B39" s="697"/>
      <c r="C39" s="696" t="s">
        <v>900</v>
      </c>
      <c r="D39" s="698" t="s">
        <v>901</v>
      </c>
      <c r="E39" s="699" t="s">
        <v>902</v>
      </c>
      <c r="F39" s="696" t="s">
        <v>900</v>
      </c>
      <c r="G39" s="698" t="s">
        <v>901</v>
      </c>
      <c r="H39" s="699" t="s">
        <v>902</v>
      </c>
      <c r="I39" s="700" t="s">
        <v>900</v>
      </c>
      <c r="J39" s="701" t="s">
        <v>902</v>
      </c>
      <c r="K39" s="702" t="s">
        <v>134</v>
      </c>
    </row>
    <row r="40" spans="1:11" s="647" customFormat="1" ht="9">
      <c r="A40" s="703">
        <v>1000</v>
      </c>
      <c r="B40" s="704"/>
      <c r="C40" s="705">
        <v>37709316</v>
      </c>
      <c r="D40" s="706">
        <v>0</v>
      </c>
      <c r="E40" s="707">
        <f>C40+D40</f>
        <v>37709316</v>
      </c>
      <c r="F40" s="705">
        <v>37709316</v>
      </c>
      <c r="G40" s="706">
        <v>0</v>
      </c>
      <c r="H40" s="707">
        <f>F40+G40</f>
        <v>37709316</v>
      </c>
      <c r="I40" s="708">
        <v>0</v>
      </c>
      <c r="J40" s="709">
        <f>I40</f>
        <v>0</v>
      </c>
      <c r="K40" s="710">
        <f>SUM(E40+H40)</f>
        <v>75418632</v>
      </c>
    </row>
    <row r="41" spans="1:11" s="647" customFormat="1" ht="9">
      <c r="A41" s="703">
        <v>2000</v>
      </c>
      <c r="B41" s="704"/>
      <c r="C41" s="705">
        <v>1203079.19</v>
      </c>
      <c r="D41" s="706">
        <v>0</v>
      </c>
      <c r="E41" s="707">
        <f>C41+D41</f>
        <v>1203079.19</v>
      </c>
      <c r="F41" s="705">
        <v>1203079.19</v>
      </c>
      <c r="G41" s="706">
        <v>0</v>
      </c>
      <c r="H41" s="707">
        <f>F41+G41</f>
        <v>1203079.19</v>
      </c>
      <c r="I41" s="708">
        <v>0</v>
      </c>
      <c r="J41" s="709">
        <f>I41</f>
        <v>0</v>
      </c>
      <c r="K41" s="710">
        <f>SUM(E41+H41)</f>
        <v>2406158.38</v>
      </c>
    </row>
    <row r="42" spans="1:11" s="647" customFormat="1" ht="9">
      <c r="A42" s="703">
        <v>3000</v>
      </c>
      <c r="B42" s="711"/>
      <c r="C42" s="705">
        <v>4704456.8099999996</v>
      </c>
      <c r="D42" s="706">
        <v>0</v>
      </c>
      <c r="E42" s="707">
        <f>C42+D42</f>
        <v>4704456.8099999996</v>
      </c>
      <c r="F42" s="705">
        <v>4704456.8099999996</v>
      </c>
      <c r="G42" s="706">
        <v>0</v>
      </c>
      <c r="H42" s="707">
        <f>F42+G42</f>
        <v>4704456.8099999996</v>
      </c>
      <c r="I42" s="708">
        <v>0</v>
      </c>
      <c r="J42" s="707">
        <f>I42</f>
        <v>0</v>
      </c>
      <c r="K42" s="712">
        <f>SUM(E42+H42)</f>
        <v>9408913.6199999992</v>
      </c>
    </row>
    <row r="43" spans="1:11" s="647" customFormat="1" ht="9.75" thickBot="1">
      <c r="A43" s="703">
        <v>7000</v>
      </c>
      <c r="B43" s="711"/>
      <c r="C43" s="713">
        <v>0</v>
      </c>
      <c r="D43" s="714">
        <v>0</v>
      </c>
      <c r="E43" s="715">
        <f>C43+D43</f>
        <v>0</v>
      </c>
      <c r="F43" s="713">
        <v>0</v>
      </c>
      <c r="G43" s="887">
        <v>0</v>
      </c>
      <c r="H43" s="715">
        <f>F43+G43</f>
        <v>0</v>
      </c>
      <c r="I43" s="716">
        <v>0</v>
      </c>
      <c r="J43" s="715">
        <v>0</v>
      </c>
      <c r="K43" s="717">
        <f>SUM(E43+H43)</f>
        <v>0</v>
      </c>
    </row>
    <row r="44" spans="1:11" s="647" customFormat="1" ht="9">
      <c r="A44" s="718"/>
      <c r="B44" s="711"/>
      <c r="C44" s="719">
        <f>SUM(C40:C43)</f>
        <v>43616852</v>
      </c>
      <c r="D44" s="720">
        <f t="shared" ref="D44:I44" si="1">SUM(D40:D43)</f>
        <v>0</v>
      </c>
      <c r="E44" s="719">
        <f>SUM(E40:E43)</f>
        <v>43616852</v>
      </c>
      <c r="F44" s="719">
        <f t="shared" si="1"/>
        <v>43616852</v>
      </c>
      <c r="G44" s="721">
        <f t="shared" si="1"/>
        <v>0</v>
      </c>
      <c r="H44" s="722">
        <f t="shared" si="1"/>
        <v>43616852</v>
      </c>
      <c r="I44" s="723">
        <f t="shared" si="1"/>
        <v>0</v>
      </c>
      <c r="J44" s="724">
        <f>SUM(J40:J42)</f>
        <v>0</v>
      </c>
      <c r="K44" s="725">
        <f>SUM(K40:K43)</f>
        <v>87233704</v>
      </c>
    </row>
    <row r="45" spans="1:11" s="647" customFormat="1" ht="9">
      <c r="A45" s="726"/>
      <c r="B45" s="727"/>
      <c r="C45" s="728"/>
      <c r="D45" s="728"/>
      <c r="E45" s="729"/>
      <c r="F45" s="728"/>
      <c r="G45" s="728"/>
      <c r="H45" s="727"/>
      <c r="I45" s="727"/>
      <c r="J45" s="727"/>
      <c r="K45" s="730"/>
    </row>
    <row r="46" spans="1:11" s="647" customFormat="1" ht="9">
      <c r="A46" s="718">
        <v>2000</v>
      </c>
      <c r="B46" s="711"/>
      <c r="C46" s="705">
        <v>0</v>
      </c>
      <c r="D46" s="731">
        <v>0</v>
      </c>
      <c r="E46" s="707">
        <f>C46+D46</f>
        <v>0</v>
      </c>
      <c r="F46" s="705">
        <v>0</v>
      </c>
      <c r="G46" s="708">
        <v>0</v>
      </c>
      <c r="H46" s="708">
        <f>F46-G46</f>
        <v>0</v>
      </c>
      <c r="I46" s="708">
        <v>0</v>
      </c>
      <c r="J46" s="707">
        <f t="shared" ref="J46:K48" si="2">I46</f>
        <v>0</v>
      </c>
      <c r="K46" s="732">
        <f>J46</f>
        <v>0</v>
      </c>
    </row>
    <row r="47" spans="1:11" s="647" customFormat="1" ht="9">
      <c r="A47" s="718">
        <v>3000</v>
      </c>
      <c r="B47" s="711"/>
      <c r="C47" s="705">
        <v>0</v>
      </c>
      <c r="D47" s="731">
        <v>0</v>
      </c>
      <c r="E47" s="707">
        <f>C47+D47</f>
        <v>0</v>
      </c>
      <c r="F47" s="705">
        <v>0</v>
      </c>
      <c r="G47" s="708">
        <v>0</v>
      </c>
      <c r="H47" s="708">
        <f>F47-G47</f>
        <v>0</v>
      </c>
      <c r="I47" s="708">
        <v>0</v>
      </c>
      <c r="J47" s="707">
        <f t="shared" si="2"/>
        <v>0</v>
      </c>
      <c r="K47" s="732">
        <f t="shared" si="2"/>
        <v>0</v>
      </c>
    </row>
    <row r="48" spans="1:11" s="647" customFormat="1" ht="9.75" thickBot="1">
      <c r="A48" s="718">
        <v>5000</v>
      </c>
      <c r="B48" s="711"/>
      <c r="C48" s="705">
        <v>0</v>
      </c>
      <c r="D48" s="706">
        <v>0</v>
      </c>
      <c r="E48" s="707">
        <f>C48+D48</f>
        <v>0</v>
      </c>
      <c r="F48" s="705">
        <v>0</v>
      </c>
      <c r="G48" s="708">
        <v>0</v>
      </c>
      <c r="H48" s="709">
        <f>F48-G48</f>
        <v>0</v>
      </c>
      <c r="I48" s="709">
        <v>0</v>
      </c>
      <c r="J48" s="707">
        <f t="shared" si="2"/>
        <v>0</v>
      </c>
      <c r="K48" s="733">
        <f t="shared" si="2"/>
        <v>0</v>
      </c>
    </row>
    <row r="49" spans="1:11" s="647" customFormat="1" ht="9.75" thickBot="1">
      <c r="A49" s="718" t="s">
        <v>134</v>
      </c>
      <c r="B49" s="734"/>
      <c r="C49" s="735">
        <f t="shared" ref="C49:H49" si="3">SUM(C46:C48)</f>
        <v>0</v>
      </c>
      <c r="D49" s="736">
        <f t="shared" si="3"/>
        <v>0</v>
      </c>
      <c r="E49" s="736">
        <f t="shared" si="3"/>
        <v>0</v>
      </c>
      <c r="F49" s="735">
        <f t="shared" si="3"/>
        <v>0</v>
      </c>
      <c r="G49" s="737">
        <f t="shared" si="3"/>
        <v>0</v>
      </c>
      <c r="H49" s="737">
        <f t="shared" si="3"/>
        <v>0</v>
      </c>
      <c r="I49" s="738">
        <f>SUM(I44:I48)</f>
        <v>0</v>
      </c>
      <c r="J49" s="739">
        <f>SUM(J46:J48)</f>
        <v>0</v>
      </c>
      <c r="K49" s="740">
        <f>SUM(K46:K48)</f>
        <v>0</v>
      </c>
    </row>
    <row r="50" spans="1:11" s="647" customFormat="1" ht="9.75" thickBot="1">
      <c r="A50" s="718" t="s">
        <v>903</v>
      </c>
      <c r="B50" s="741"/>
      <c r="C50" s="742">
        <f>C44+C49</f>
        <v>43616852</v>
      </c>
      <c r="D50" s="742">
        <f>D44+D49</f>
        <v>0</v>
      </c>
      <c r="E50" s="742">
        <f>E44+E49</f>
        <v>43616852</v>
      </c>
      <c r="F50" s="742">
        <f>F44+F49</f>
        <v>43616852</v>
      </c>
      <c r="G50" s="742">
        <f>G44+G49</f>
        <v>0</v>
      </c>
      <c r="H50" s="742">
        <f>H49+H44</f>
        <v>43616852</v>
      </c>
      <c r="I50" s="742">
        <f>I49</f>
        <v>0</v>
      </c>
      <c r="J50" s="742">
        <f>J44+J49</f>
        <v>0</v>
      </c>
      <c r="K50" s="742">
        <f>K44+K49</f>
        <v>87233704</v>
      </c>
    </row>
    <row r="51" spans="1:11" s="647" customFormat="1" ht="4.5" customHeight="1"/>
    <row r="52" spans="1:11" s="647" customFormat="1" ht="14.25">
      <c r="A52" s="743" t="s">
        <v>904</v>
      </c>
    </row>
    <row r="53" spans="1:11" s="647" customFormat="1" ht="6" customHeight="1"/>
    <row r="54" spans="1:11" s="647" customFormat="1" ht="12" customHeight="1">
      <c r="A54" s="744" t="s">
        <v>624</v>
      </c>
      <c r="C54" s="1354" t="s">
        <v>1403</v>
      </c>
      <c r="D54" s="1354"/>
      <c r="E54" s="1354"/>
      <c r="F54" s="1354"/>
      <c r="G54" s="1354"/>
      <c r="H54" s="1354"/>
      <c r="I54" s="1354"/>
      <c r="J54" s="1354"/>
      <c r="K54" s="1354"/>
    </row>
    <row r="55" spans="1:11" s="647" customFormat="1" ht="9">
      <c r="C55" s="1354"/>
      <c r="D55" s="1354"/>
      <c r="E55" s="1354"/>
      <c r="F55" s="1354"/>
      <c r="G55" s="1354"/>
      <c r="H55" s="1354"/>
      <c r="I55" s="1354"/>
      <c r="J55" s="1354"/>
      <c r="K55" s="1354"/>
    </row>
    <row r="56" spans="1:11" s="647" customFormat="1" ht="9">
      <c r="C56" s="647" t="s">
        <v>1476</v>
      </c>
    </row>
    <row r="57" spans="1:11" s="647" customFormat="1" ht="9"/>
    <row r="58" spans="1:11" s="647" customFormat="1" ht="9"/>
    <row r="59" spans="1:11" s="647" customFormat="1" ht="12.75" customHeight="1"/>
    <row r="60" spans="1:11" s="647" customFormat="1" ht="12.75" customHeight="1">
      <c r="A60" s="950"/>
      <c r="B60" s="950"/>
      <c r="C60" s="950"/>
      <c r="D60" s="950"/>
      <c r="E60" s="745"/>
      <c r="F60" s="746"/>
      <c r="G60" s="747"/>
      <c r="H60" s="747"/>
      <c r="I60" s="951"/>
      <c r="J60" s="951"/>
      <c r="K60" s="951"/>
    </row>
    <row r="61" spans="1:11" s="647" customFormat="1" ht="12.75" customHeight="1">
      <c r="A61" s="1352" t="s">
        <v>1224</v>
      </c>
      <c r="B61" s="1352"/>
      <c r="C61" s="1352"/>
      <c r="D61" s="1352"/>
      <c r="E61" s="748"/>
      <c r="F61" s="1352"/>
      <c r="G61" s="1352"/>
      <c r="H61" s="747"/>
      <c r="I61" s="1353" t="s">
        <v>1286</v>
      </c>
      <c r="J61" s="1353"/>
      <c r="K61" s="1353"/>
    </row>
    <row r="62" spans="1:11" s="647" customFormat="1" ht="10.5" customHeight="1">
      <c r="A62" s="1355" t="s">
        <v>1213</v>
      </c>
      <c r="B62" s="1355"/>
      <c r="C62" s="1355"/>
      <c r="D62" s="1355"/>
      <c r="E62" s="668"/>
      <c r="F62" s="1352"/>
      <c r="G62" s="1352"/>
      <c r="H62" s="668"/>
      <c r="I62" s="1355" t="s">
        <v>1349</v>
      </c>
      <c r="J62" s="1355"/>
      <c r="K62" s="1355"/>
    </row>
    <row r="63" spans="1:11" s="647" customFormat="1" ht="9">
      <c r="A63" s="1355"/>
      <c r="B63" s="1355"/>
      <c r="C63" s="1355"/>
      <c r="D63" s="1355"/>
      <c r="I63" s="1355"/>
      <c r="J63" s="1355"/>
      <c r="K63" s="1355"/>
    </row>
    <row r="64" spans="1:11" s="647" customFormat="1" ht="10.5" customHeight="1">
      <c r="A64" s="1356"/>
      <c r="B64" s="1356"/>
      <c r="C64" s="1356"/>
      <c r="D64" s="1356"/>
      <c r="E64" s="749"/>
      <c r="F64" s="749"/>
      <c r="G64" s="749"/>
      <c r="H64" s="749"/>
      <c r="I64" s="749"/>
      <c r="J64" s="749"/>
      <c r="K64" s="749"/>
    </row>
    <row r="65" spans="1:11" s="647" customFormat="1" ht="10.5" customHeight="1">
      <c r="A65" s="1351"/>
      <c r="B65" s="1351"/>
      <c r="C65" s="1351"/>
      <c r="D65" s="1351"/>
      <c r="E65" s="1351"/>
      <c r="F65" s="1351"/>
      <c r="G65" s="1351"/>
      <c r="H65" s="1351"/>
      <c r="I65" s="1351"/>
      <c r="J65" s="1351"/>
      <c r="K65" s="1351"/>
    </row>
    <row r="66" spans="1:11" s="647" customFormat="1" ht="9"/>
  </sheetData>
  <mergeCells count="25">
    <mergeCell ref="C38:D38"/>
    <mergeCell ref="F38:H38"/>
    <mergeCell ref="I38:J38"/>
    <mergeCell ref="A65:K65"/>
    <mergeCell ref="A61:D61"/>
    <mergeCell ref="F61:G61"/>
    <mergeCell ref="I61:K61"/>
    <mergeCell ref="F62:G62"/>
    <mergeCell ref="C54:K55"/>
    <mergeCell ref="A62:D63"/>
    <mergeCell ref="A64:D64"/>
    <mergeCell ref="I62:K63"/>
    <mergeCell ref="A2:K2"/>
    <mergeCell ref="A3:K3"/>
    <mergeCell ref="A4:K4"/>
    <mergeCell ref="A6:K6"/>
    <mergeCell ref="A8:A9"/>
    <mergeCell ref="C8:C9"/>
    <mergeCell ref="D8:D9"/>
    <mergeCell ref="E8:E9"/>
    <mergeCell ref="F8:F9"/>
    <mergeCell ref="G8:G9"/>
    <mergeCell ref="H8:H9"/>
    <mergeCell ref="I8:J8"/>
    <mergeCell ref="K8:K9"/>
  </mergeCells>
  <printOptions horizontalCentered="1"/>
  <pageMargins left="1.0236220472440944" right="0.78740157480314965" top="0.51181102362204722" bottom="0.19685039370078741" header="0" footer="0.23622047244094491"/>
  <pageSetup scale="90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C000"/>
  </sheetPr>
  <dimension ref="A7:M57"/>
  <sheetViews>
    <sheetView topLeftCell="A4" zoomScale="136" zoomScaleNormal="136" workbookViewId="0">
      <selection activeCell="G40" sqref="G40"/>
    </sheetView>
  </sheetViews>
  <sheetFormatPr baseColWidth="10" defaultColWidth="10.28515625" defaultRowHeight="10.5"/>
  <cols>
    <col min="1" max="1" width="12.5703125" style="750" customWidth="1"/>
    <col min="2" max="7" width="10" style="750" customWidth="1"/>
    <col min="8" max="8" width="10.85546875" style="750" bestFit="1" customWidth="1"/>
    <col min="9" max="9" width="10.28515625" style="750" customWidth="1"/>
    <col min="10" max="11" width="10.7109375" style="750" customWidth="1"/>
    <col min="12" max="13" width="8.7109375" style="750" customWidth="1"/>
    <col min="14" max="257" width="10.28515625" style="750"/>
    <col min="258" max="258" width="12.5703125" style="750" customWidth="1"/>
    <col min="259" max="264" width="10" style="750" customWidth="1"/>
    <col min="265" max="265" width="10.28515625" style="750" customWidth="1"/>
    <col min="266" max="269" width="10.7109375" style="750" customWidth="1"/>
    <col min="270" max="513" width="10.28515625" style="750"/>
    <col min="514" max="514" width="12.5703125" style="750" customWidth="1"/>
    <col min="515" max="520" width="10" style="750" customWidth="1"/>
    <col min="521" max="521" width="10.28515625" style="750" customWidth="1"/>
    <col min="522" max="525" width="10.7109375" style="750" customWidth="1"/>
    <col min="526" max="769" width="10.28515625" style="750"/>
    <col min="770" max="770" width="12.5703125" style="750" customWidth="1"/>
    <col min="771" max="776" width="10" style="750" customWidth="1"/>
    <col min="777" max="777" width="10.28515625" style="750" customWidth="1"/>
    <col min="778" max="781" width="10.7109375" style="750" customWidth="1"/>
    <col min="782" max="1025" width="10.28515625" style="750"/>
    <col min="1026" max="1026" width="12.5703125" style="750" customWidth="1"/>
    <col min="1027" max="1032" width="10" style="750" customWidth="1"/>
    <col min="1033" max="1033" width="10.28515625" style="750" customWidth="1"/>
    <col min="1034" max="1037" width="10.7109375" style="750" customWidth="1"/>
    <col min="1038" max="1281" width="10.28515625" style="750"/>
    <col min="1282" max="1282" width="12.5703125" style="750" customWidth="1"/>
    <col min="1283" max="1288" width="10" style="750" customWidth="1"/>
    <col min="1289" max="1289" width="10.28515625" style="750" customWidth="1"/>
    <col min="1290" max="1293" width="10.7109375" style="750" customWidth="1"/>
    <col min="1294" max="1537" width="10.28515625" style="750"/>
    <col min="1538" max="1538" width="12.5703125" style="750" customWidth="1"/>
    <col min="1539" max="1544" width="10" style="750" customWidth="1"/>
    <col min="1545" max="1545" width="10.28515625" style="750" customWidth="1"/>
    <col min="1546" max="1549" width="10.7109375" style="750" customWidth="1"/>
    <col min="1550" max="1793" width="10.28515625" style="750"/>
    <col min="1794" max="1794" width="12.5703125" style="750" customWidth="1"/>
    <col min="1795" max="1800" width="10" style="750" customWidth="1"/>
    <col min="1801" max="1801" width="10.28515625" style="750" customWidth="1"/>
    <col min="1802" max="1805" width="10.7109375" style="750" customWidth="1"/>
    <col min="1806" max="2049" width="10.28515625" style="750"/>
    <col min="2050" max="2050" width="12.5703125" style="750" customWidth="1"/>
    <col min="2051" max="2056" width="10" style="750" customWidth="1"/>
    <col min="2057" max="2057" width="10.28515625" style="750" customWidth="1"/>
    <col min="2058" max="2061" width="10.7109375" style="750" customWidth="1"/>
    <col min="2062" max="2305" width="10.28515625" style="750"/>
    <col min="2306" max="2306" width="12.5703125" style="750" customWidth="1"/>
    <col min="2307" max="2312" width="10" style="750" customWidth="1"/>
    <col min="2313" max="2313" width="10.28515625" style="750" customWidth="1"/>
    <col min="2314" max="2317" width="10.7109375" style="750" customWidth="1"/>
    <col min="2318" max="2561" width="10.28515625" style="750"/>
    <col min="2562" max="2562" width="12.5703125" style="750" customWidth="1"/>
    <col min="2563" max="2568" width="10" style="750" customWidth="1"/>
    <col min="2569" max="2569" width="10.28515625" style="750" customWidth="1"/>
    <col min="2570" max="2573" width="10.7109375" style="750" customWidth="1"/>
    <col min="2574" max="2817" width="10.28515625" style="750"/>
    <col min="2818" max="2818" width="12.5703125" style="750" customWidth="1"/>
    <col min="2819" max="2824" width="10" style="750" customWidth="1"/>
    <col min="2825" max="2825" width="10.28515625" style="750" customWidth="1"/>
    <col min="2826" max="2829" width="10.7109375" style="750" customWidth="1"/>
    <col min="2830" max="3073" width="10.28515625" style="750"/>
    <col min="3074" max="3074" width="12.5703125" style="750" customWidth="1"/>
    <col min="3075" max="3080" width="10" style="750" customWidth="1"/>
    <col min="3081" max="3081" width="10.28515625" style="750" customWidth="1"/>
    <col min="3082" max="3085" width="10.7109375" style="750" customWidth="1"/>
    <col min="3086" max="3329" width="10.28515625" style="750"/>
    <col min="3330" max="3330" width="12.5703125" style="750" customWidth="1"/>
    <col min="3331" max="3336" width="10" style="750" customWidth="1"/>
    <col min="3337" max="3337" width="10.28515625" style="750" customWidth="1"/>
    <col min="3338" max="3341" width="10.7109375" style="750" customWidth="1"/>
    <col min="3342" max="3585" width="10.28515625" style="750"/>
    <col min="3586" max="3586" width="12.5703125" style="750" customWidth="1"/>
    <col min="3587" max="3592" width="10" style="750" customWidth="1"/>
    <col min="3593" max="3593" width="10.28515625" style="750" customWidth="1"/>
    <col min="3594" max="3597" width="10.7109375" style="750" customWidth="1"/>
    <col min="3598" max="3841" width="10.28515625" style="750"/>
    <col min="3842" max="3842" width="12.5703125" style="750" customWidth="1"/>
    <col min="3843" max="3848" width="10" style="750" customWidth="1"/>
    <col min="3849" max="3849" width="10.28515625" style="750" customWidth="1"/>
    <col min="3850" max="3853" width="10.7109375" style="750" customWidth="1"/>
    <col min="3854" max="4097" width="10.28515625" style="750"/>
    <col min="4098" max="4098" width="12.5703125" style="750" customWidth="1"/>
    <col min="4099" max="4104" width="10" style="750" customWidth="1"/>
    <col min="4105" max="4105" width="10.28515625" style="750" customWidth="1"/>
    <col min="4106" max="4109" width="10.7109375" style="750" customWidth="1"/>
    <col min="4110" max="4353" width="10.28515625" style="750"/>
    <col min="4354" max="4354" width="12.5703125" style="750" customWidth="1"/>
    <col min="4355" max="4360" width="10" style="750" customWidth="1"/>
    <col min="4361" max="4361" width="10.28515625" style="750" customWidth="1"/>
    <col min="4362" max="4365" width="10.7109375" style="750" customWidth="1"/>
    <col min="4366" max="4609" width="10.28515625" style="750"/>
    <col min="4610" max="4610" width="12.5703125" style="750" customWidth="1"/>
    <col min="4611" max="4616" width="10" style="750" customWidth="1"/>
    <col min="4617" max="4617" width="10.28515625" style="750" customWidth="1"/>
    <col min="4618" max="4621" width="10.7109375" style="750" customWidth="1"/>
    <col min="4622" max="4865" width="10.28515625" style="750"/>
    <col min="4866" max="4866" width="12.5703125" style="750" customWidth="1"/>
    <col min="4867" max="4872" width="10" style="750" customWidth="1"/>
    <col min="4873" max="4873" width="10.28515625" style="750" customWidth="1"/>
    <col min="4874" max="4877" width="10.7109375" style="750" customWidth="1"/>
    <col min="4878" max="5121" width="10.28515625" style="750"/>
    <col min="5122" max="5122" width="12.5703125" style="750" customWidth="1"/>
    <col min="5123" max="5128" width="10" style="750" customWidth="1"/>
    <col min="5129" max="5129" width="10.28515625" style="750" customWidth="1"/>
    <col min="5130" max="5133" width="10.7109375" style="750" customWidth="1"/>
    <col min="5134" max="5377" width="10.28515625" style="750"/>
    <col min="5378" max="5378" width="12.5703125" style="750" customWidth="1"/>
    <col min="5379" max="5384" width="10" style="750" customWidth="1"/>
    <col min="5385" max="5385" width="10.28515625" style="750" customWidth="1"/>
    <col min="5386" max="5389" width="10.7109375" style="750" customWidth="1"/>
    <col min="5390" max="5633" width="10.28515625" style="750"/>
    <col min="5634" max="5634" width="12.5703125" style="750" customWidth="1"/>
    <col min="5635" max="5640" width="10" style="750" customWidth="1"/>
    <col min="5641" max="5641" width="10.28515625" style="750" customWidth="1"/>
    <col min="5642" max="5645" width="10.7109375" style="750" customWidth="1"/>
    <col min="5646" max="5889" width="10.28515625" style="750"/>
    <col min="5890" max="5890" width="12.5703125" style="750" customWidth="1"/>
    <col min="5891" max="5896" width="10" style="750" customWidth="1"/>
    <col min="5897" max="5897" width="10.28515625" style="750" customWidth="1"/>
    <col min="5898" max="5901" width="10.7109375" style="750" customWidth="1"/>
    <col min="5902" max="6145" width="10.28515625" style="750"/>
    <col min="6146" max="6146" width="12.5703125" style="750" customWidth="1"/>
    <col min="6147" max="6152" width="10" style="750" customWidth="1"/>
    <col min="6153" max="6153" width="10.28515625" style="750" customWidth="1"/>
    <col min="6154" max="6157" width="10.7109375" style="750" customWidth="1"/>
    <col min="6158" max="6401" width="10.28515625" style="750"/>
    <col min="6402" max="6402" width="12.5703125" style="750" customWidth="1"/>
    <col min="6403" max="6408" width="10" style="750" customWidth="1"/>
    <col min="6409" max="6409" width="10.28515625" style="750" customWidth="1"/>
    <col min="6410" max="6413" width="10.7109375" style="750" customWidth="1"/>
    <col min="6414" max="6657" width="10.28515625" style="750"/>
    <col min="6658" max="6658" width="12.5703125" style="750" customWidth="1"/>
    <col min="6659" max="6664" width="10" style="750" customWidth="1"/>
    <col min="6665" max="6665" width="10.28515625" style="750" customWidth="1"/>
    <col min="6666" max="6669" width="10.7109375" style="750" customWidth="1"/>
    <col min="6670" max="6913" width="10.28515625" style="750"/>
    <col min="6914" max="6914" width="12.5703125" style="750" customWidth="1"/>
    <col min="6915" max="6920" width="10" style="750" customWidth="1"/>
    <col min="6921" max="6921" width="10.28515625" style="750" customWidth="1"/>
    <col min="6922" max="6925" width="10.7109375" style="750" customWidth="1"/>
    <col min="6926" max="7169" width="10.28515625" style="750"/>
    <col min="7170" max="7170" width="12.5703125" style="750" customWidth="1"/>
    <col min="7171" max="7176" width="10" style="750" customWidth="1"/>
    <col min="7177" max="7177" width="10.28515625" style="750" customWidth="1"/>
    <col min="7178" max="7181" width="10.7109375" style="750" customWidth="1"/>
    <col min="7182" max="7425" width="10.28515625" style="750"/>
    <col min="7426" max="7426" width="12.5703125" style="750" customWidth="1"/>
    <col min="7427" max="7432" width="10" style="750" customWidth="1"/>
    <col min="7433" max="7433" width="10.28515625" style="750" customWidth="1"/>
    <col min="7434" max="7437" width="10.7109375" style="750" customWidth="1"/>
    <col min="7438" max="7681" width="10.28515625" style="750"/>
    <col min="7682" max="7682" width="12.5703125" style="750" customWidth="1"/>
    <col min="7683" max="7688" width="10" style="750" customWidth="1"/>
    <col min="7689" max="7689" width="10.28515625" style="750" customWidth="1"/>
    <col min="7690" max="7693" width="10.7109375" style="750" customWidth="1"/>
    <col min="7694" max="7937" width="10.28515625" style="750"/>
    <col min="7938" max="7938" width="12.5703125" style="750" customWidth="1"/>
    <col min="7939" max="7944" width="10" style="750" customWidth="1"/>
    <col min="7945" max="7945" width="10.28515625" style="750" customWidth="1"/>
    <col min="7946" max="7949" width="10.7109375" style="750" customWidth="1"/>
    <col min="7950" max="8193" width="10.28515625" style="750"/>
    <col min="8194" max="8194" width="12.5703125" style="750" customWidth="1"/>
    <col min="8195" max="8200" width="10" style="750" customWidth="1"/>
    <col min="8201" max="8201" width="10.28515625" style="750" customWidth="1"/>
    <col min="8202" max="8205" width="10.7109375" style="750" customWidth="1"/>
    <col min="8206" max="8449" width="10.28515625" style="750"/>
    <col min="8450" max="8450" width="12.5703125" style="750" customWidth="1"/>
    <col min="8451" max="8456" width="10" style="750" customWidth="1"/>
    <col min="8457" max="8457" width="10.28515625" style="750" customWidth="1"/>
    <col min="8458" max="8461" width="10.7109375" style="750" customWidth="1"/>
    <col min="8462" max="8705" width="10.28515625" style="750"/>
    <col min="8706" max="8706" width="12.5703125" style="750" customWidth="1"/>
    <col min="8707" max="8712" width="10" style="750" customWidth="1"/>
    <col min="8713" max="8713" width="10.28515625" style="750" customWidth="1"/>
    <col min="8714" max="8717" width="10.7109375" style="750" customWidth="1"/>
    <col min="8718" max="8961" width="10.28515625" style="750"/>
    <col min="8962" max="8962" width="12.5703125" style="750" customWidth="1"/>
    <col min="8963" max="8968" width="10" style="750" customWidth="1"/>
    <col min="8969" max="8969" width="10.28515625" style="750" customWidth="1"/>
    <col min="8970" max="8973" width="10.7109375" style="750" customWidth="1"/>
    <col min="8974" max="9217" width="10.28515625" style="750"/>
    <col min="9218" max="9218" width="12.5703125" style="750" customWidth="1"/>
    <col min="9219" max="9224" width="10" style="750" customWidth="1"/>
    <col min="9225" max="9225" width="10.28515625" style="750" customWidth="1"/>
    <col min="9226" max="9229" width="10.7109375" style="750" customWidth="1"/>
    <col min="9230" max="9473" width="10.28515625" style="750"/>
    <col min="9474" max="9474" width="12.5703125" style="750" customWidth="1"/>
    <col min="9475" max="9480" width="10" style="750" customWidth="1"/>
    <col min="9481" max="9481" width="10.28515625" style="750" customWidth="1"/>
    <col min="9482" max="9485" width="10.7109375" style="750" customWidth="1"/>
    <col min="9486" max="9729" width="10.28515625" style="750"/>
    <col min="9730" max="9730" width="12.5703125" style="750" customWidth="1"/>
    <col min="9731" max="9736" width="10" style="750" customWidth="1"/>
    <col min="9737" max="9737" width="10.28515625" style="750" customWidth="1"/>
    <col min="9738" max="9741" width="10.7109375" style="750" customWidth="1"/>
    <col min="9742" max="9985" width="10.28515625" style="750"/>
    <col min="9986" max="9986" width="12.5703125" style="750" customWidth="1"/>
    <col min="9987" max="9992" width="10" style="750" customWidth="1"/>
    <col min="9993" max="9993" width="10.28515625" style="750" customWidth="1"/>
    <col min="9994" max="9997" width="10.7109375" style="750" customWidth="1"/>
    <col min="9998" max="10241" width="10.28515625" style="750"/>
    <col min="10242" max="10242" width="12.5703125" style="750" customWidth="1"/>
    <col min="10243" max="10248" width="10" style="750" customWidth="1"/>
    <col min="10249" max="10249" width="10.28515625" style="750" customWidth="1"/>
    <col min="10250" max="10253" width="10.7109375" style="750" customWidth="1"/>
    <col min="10254" max="10497" width="10.28515625" style="750"/>
    <col min="10498" max="10498" width="12.5703125" style="750" customWidth="1"/>
    <col min="10499" max="10504" width="10" style="750" customWidth="1"/>
    <col min="10505" max="10505" width="10.28515625" style="750" customWidth="1"/>
    <col min="10506" max="10509" width="10.7109375" style="750" customWidth="1"/>
    <col min="10510" max="10753" width="10.28515625" style="750"/>
    <col min="10754" max="10754" width="12.5703125" style="750" customWidth="1"/>
    <col min="10755" max="10760" width="10" style="750" customWidth="1"/>
    <col min="10761" max="10761" width="10.28515625" style="750" customWidth="1"/>
    <col min="10762" max="10765" width="10.7109375" style="750" customWidth="1"/>
    <col min="10766" max="11009" width="10.28515625" style="750"/>
    <col min="11010" max="11010" width="12.5703125" style="750" customWidth="1"/>
    <col min="11011" max="11016" width="10" style="750" customWidth="1"/>
    <col min="11017" max="11017" width="10.28515625" style="750" customWidth="1"/>
    <col min="11018" max="11021" width="10.7109375" style="750" customWidth="1"/>
    <col min="11022" max="11265" width="10.28515625" style="750"/>
    <col min="11266" max="11266" width="12.5703125" style="750" customWidth="1"/>
    <col min="11267" max="11272" width="10" style="750" customWidth="1"/>
    <col min="11273" max="11273" width="10.28515625" style="750" customWidth="1"/>
    <col min="11274" max="11277" width="10.7109375" style="750" customWidth="1"/>
    <col min="11278" max="11521" width="10.28515625" style="750"/>
    <col min="11522" max="11522" width="12.5703125" style="750" customWidth="1"/>
    <col min="11523" max="11528" width="10" style="750" customWidth="1"/>
    <col min="11529" max="11529" width="10.28515625" style="750" customWidth="1"/>
    <col min="11530" max="11533" width="10.7109375" style="750" customWidth="1"/>
    <col min="11534" max="11777" width="10.28515625" style="750"/>
    <col min="11778" max="11778" width="12.5703125" style="750" customWidth="1"/>
    <col min="11779" max="11784" width="10" style="750" customWidth="1"/>
    <col min="11785" max="11785" width="10.28515625" style="750" customWidth="1"/>
    <col min="11786" max="11789" width="10.7109375" style="750" customWidth="1"/>
    <col min="11790" max="12033" width="10.28515625" style="750"/>
    <col min="12034" max="12034" width="12.5703125" style="750" customWidth="1"/>
    <col min="12035" max="12040" width="10" style="750" customWidth="1"/>
    <col min="12041" max="12041" width="10.28515625" style="750" customWidth="1"/>
    <col min="12042" max="12045" width="10.7109375" style="750" customWidth="1"/>
    <col min="12046" max="12289" width="10.28515625" style="750"/>
    <col min="12290" max="12290" width="12.5703125" style="750" customWidth="1"/>
    <col min="12291" max="12296" width="10" style="750" customWidth="1"/>
    <col min="12297" max="12297" width="10.28515625" style="750" customWidth="1"/>
    <col min="12298" max="12301" width="10.7109375" style="750" customWidth="1"/>
    <col min="12302" max="12545" width="10.28515625" style="750"/>
    <col min="12546" max="12546" width="12.5703125" style="750" customWidth="1"/>
    <col min="12547" max="12552" width="10" style="750" customWidth="1"/>
    <col min="12553" max="12553" width="10.28515625" style="750" customWidth="1"/>
    <col min="12554" max="12557" width="10.7109375" style="750" customWidth="1"/>
    <col min="12558" max="12801" width="10.28515625" style="750"/>
    <col min="12802" max="12802" width="12.5703125" style="750" customWidth="1"/>
    <col min="12803" max="12808" width="10" style="750" customWidth="1"/>
    <col min="12809" max="12809" width="10.28515625" style="750" customWidth="1"/>
    <col min="12810" max="12813" width="10.7109375" style="750" customWidth="1"/>
    <col min="12814" max="13057" width="10.28515625" style="750"/>
    <col min="13058" max="13058" width="12.5703125" style="750" customWidth="1"/>
    <col min="13059" max="13064" width="10" style="750" customWidth="1"/>
    <col min="13065" max="13065" width="10.28515625" style="750" customWidth="1"/>
    <col min="13066" max="13069" width="10.7109375" style="750" customWidth="1"/>
    <col min="13070" max="13313" width="10.28515625" style="750"/>
    <col min="13314" max="13314" width="12.5703125" style="750" customWidth="1"/>
    <col min="13315" max="13320" width="10" style="750" customWidth="1"/>
    <col min="13321" max="13321" width="10.28515625" style="750" customWidth="1"/>
    <col min="13322" max="13325" width="10.7109375" style="750" customWidth="1"/>
    <col min="13326" max="13569" width="10.28515625" style="750"/>
    <col min="13570" max="13570" width="12.5703125" style="750" customWidth="1"/>
    <col min="13571" max="13576" width="10" style="750" customWidth="1"/>
    <col min="13577" max="13577" width="10.28515625" style="750" customWidth="1"/>
    <col min="13578" max="13581" width="10.7109375" style="750" customWidth="1"/>
    <col min="13582" max="13825" width="10.28515625" style="750"/>
    <col min="13826" max="13826" width="12.5703125" style="750" customWidth="1"/>
    <col min="13827" max="13832" width="10" style="750" customWidth="1"/>
    <col min="13833" max="13833" width="10.28515625" style="750" customWidth="1"/>
    <col min="13834" max="13837" width="10.7109375" style="750" customWidth="1"/>
    <col min="13838" max="14081" width="10.28515625" style="750"/>
    <col min="14082" max="14082" width="12.5703125" style="750" customWidth="1"/>
    <col min="14083" max="14088" width="10" style="750" customWidth="1"/>
    <col min="14089" max="14089" width="10.28515625" style="750" customWidth="1"/>
    <col min="14090" max="14093" width="10.7109375" style="750" customWidth="1"/>
    <col min="14094" max="14337" width="10.28515625" style="750"/>
    <col min="14338" max="14338" width="12.5703125" style="750" customWidth="1"/>
    <col min="14339" max="14344" width="10" style="750" customWidth="1"/>
    <col min="14345" max="14345" width="10.28515625" style="750" customWidth="1"/>
    <col min="14346" max="14349" width="10.7109375" style="750" customWidth="1"/>
    <col min="14350" max="14593" width="10.28515625" style="750"/>
    <col min="14594" max="14594" width="12.5703125" style="750" customWidth="1"/>
    <col min="14595" max="14600" width="10" style="750" customWidth="1"/>
    <col min="14601" max="14601" width="10.28515625" style="750" customWidth="1"/>
    <col min="14602" max="14605" width="10.7109375" style="750" customWidth="1"/>
    <col min="14606" max="14849" width="10.28515625" style="750"/>
    <col min="14850" max="14850" width="12.5703125" style="750" customWidth="1"/>
    <col min="14851" max="14856" width="10" style="750" customWidth="1"/>
    <col min="14857" max="14857" width="10.28515625" style="750" customWidth="1"/>
    <col min="14858" max="14861" width="10.7109375" style="750" customWidth="1"/>
    <col min="14862" max="15105" width="10.28515625" style="750"/>
    <col min="15106" max="15106" width="12.5703125" style="750" customWidth="1"/>
    <col min="15107" max="15112" width="10" style="750" customWidth="1"/>
    <col min="15113" max="15113" width="10.28515625" style="750" customWidth="1"/>
    <col min="15114" max="15117" width="10.7109375" style="750" customWidth="1"/>
    <col min="15118" max="15361" width="10.28515625" style="750"/>
    <col min="15362" max="15362" width="12.5703125" style="750" customWidth="1"/>
    <col min="15363" max="15368" width="10" style="750" customWidth="1"/>
    <col min="15369" max="15369" width="10.28515625" style="750" customWidth="1"/>
    <col min="15370" max="15373" width="10.7109375" style="750" customWidth="1"/>
    <col min="15374" max="15617" width="10.28515625" style="750"/>
    <col min="15618" max="15618" width="12.5703125" style="750" customWidth="1"/>
    <col min="15619" max="15624" width="10" style="750" customWidth="1"/>
    <col min="15625" max="15625" width="10.28515625" style="750" customWidth="1"/>
    <col min="15626" max="15629" width="10.7109375" style="750" customWidth="1"/>
    <col min="15630" max="15873" width="10.28515625" style="750"/>
    <col min="15874" max="15874" width="12.5703125" style="750" customWidth="1"/>
    <col min="15875" max="15880" width="10" style="750" customWidth="1"/>
    <col min="15881" max="15881" width="10.28515625" style="750" customWidth="1"/>
    <col min="15882" max="15885" width="10.7109375" style="750" customWidth="1"/>
    <col min="15886" max="16129" width="10.28515625" style="750"/>
    <col min="16130" max="16130" width="12.5703125" style="750" customWidth="1"/>
    <col min="16131" max="16136" width="10" style="750" customWidth="1"/>
    <col min="16137" max="16137" width="10.28515625" style="750" customWidth="1"/>
    <col min="16138" max="16141" width="10.7109375" style="750" customWidth="1"/>
    <col min="16142" max="16384" width="10.28515625" style="750"/>
  </cols>
  <sheetData>
    <row r="7" spans="1:13">
      <c r="M7" s="751"/>
    </row>
    <row r="8" spans="1:13">
      <c r="M8" s="751"/>
    </row>
    <row r="9" spans="1:13" s="647" customFormat="1" ht="9"/>
    <row r="10" spans="1:13" s="647" customFormat="1" ht="9"/>
    <row r="11" spans="1:13" s="647" customFormat="1" ht="9"/>
    <row r="12" spans="1:13" s="647" customFormat="1" ht="9"/>
    <row r="13" spans="1:13" s="647" customFormat="1" ht="9">
      <c r="A13" s="1334" t="s">
        <v>905</v>
      </c>
      <c r="B13" s="1334"/>
      <c r="C13" s="1334"/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</row>
    <row r="14" spans="1:13" s="647" customFormat="1" ht="9">
      <c r="A14" s="1334"/>
      <c r="B14" s="1334"/>
      <c r="C14" s="1334"/>
      <c r="D14" s="1334"/>
      <c r="E14" s="1334"/>
      <c r="F14" s="1334"/>
      <c r="G14" s="1334"/>
      <c r="H14" s="1334"/>
      <c r="I14" s="1334"/>
      <c r="J14" s="1334"/>
      <c r="K14" s="1334"/>
      <c r="L14" s="1334"/>
      <c r="M14" s="1334"/>
    </row>
    <row r="15" spans="1:13" s="647" customFormat="1" ht="9">
      <c r="A15" s="1334" t="s">
        <v>1526</v>
      </c>
      <c r="B15" s="1334"/>
      <c r="C15" s="1334"/>
      <c r="D15" s="1334"/>
      <c r="E15" s="1334"/>
      <c r="F15" s="1334"/>
      <c r="G15" s="1334"/>
      <c r="H15" s="1334"/>
      <c r="I15" s="1334"/>
      <c r="J15" s="1334"/>
      <c r="K15" s="1334"/>
      <c r="L15" s="1334"/>
      <c r="M15" s="1334"/>
    </row>
    <row r="16" spans="1:13" s="647" customFormat="1" ht="9"/>
    <row r="17" spans="1:13" s="647" customFormat="1" ht="9">
      <c r="A17" s="1334" t="s">
        <v>535</v>
      </c>
      <c r="B17" s="1334"/>
      <c r="C17" s="1334"/>
      <c r="D17" s="1334"/>
      <c r="E17" s="1334"/>
      <c r="F17" s="1334"/>
      <c r="G17" s="1334"/>
      <c r="H17" s="1334"/>
      <c r="I17" s="1334"/>
      <c r="J17" s="1334"/>
      <c r="K17" s="1334"/>
      <c r="L17" s="1334"/>
      <c r="M17" s="1334"/>
    </row>
    <row r="18" spans="1:13" s="647" customFormat="1" ht="9"/>
    <row r="19" spans="1:13" s="647" customFormat="1" ht="9.75" thickBot="1"/>
    <row r="20" spans="1:13" s="647" customFormat="1" ht="9">
      <c r="A20" s="692"/>
      <c r="B20" s="1360" t="s">
        <v>906</v>
      </c>
      <c r="C20" s="1361"/>
      <c r="D20" s="1360" t="s">
        <v>907</v>
      </c>
      <c r="E20" s="1361"/>
      <c r="F20" s="1360" t="s">
        <v>908</v>
      </c>
      <c r="G20" s="1361"/>
      <c r="H20" s="1360" t="s">
        <v>909</v>
      </c>
      <c r="I20" s="1361" t="s">
        <v>909</v>
      </c>
      <c r="J20" s="1360" t="s">
        <v>134</v>
      </c>
      <c r="K20" s="1361"/>
      <c r="L20" s="1360" t="s">
        <v>910</v>
      </c>
      <c r="M20" s="1362"/>
    </row>
    <row r="21" spans="1:13" s="647" customFormat="1" ht="9.75" thickBot="1">
      <c r="A21" s="752" t="s">
        <v>878</v>
      </c>
      <c r="B21" s="753" t="s">
        <v>883</v>
      </c>
      <c r="C21" s="753" t="s">
        <v>884</v>
      </c>
      <c r="D21" s="753" t="s">
        <v>883</v>
      </c>
      <c r="E21" s="753" t="s">
        <v>884</v>
      </c>
      <c r="F21" s="753" t="s">
        <v>883</v>
      </c>
      <c r="G21" s="753" t="s">
        <v>884</v>
      </c>
      <c r="H21" s="753" t="s">
        <v>883</v>
      </c>
      <c r="I21" s="753" t="s">
        <v>884</v>
      </c>
      <c r="J21" s="753" t="s">
        <v>883</v>
      </c>
      <c r="K21" s="753" t="s">
        <v>884</v>
      </c>
      <c r="L21" s="753">
        <v>5000</v>
      </c>
      <c r="M21" s="754">
        <v>6000</v>
      </c>
    </row>
    <row r="22" spans="1:13" s="647" customFormat="1" ht="10.5" customHeight="1" thickTop="1">
      <c r="A22" s="676" t="s">
        <v>911</v>
      </c>
      <c r="B22" s="755">
        <v>14449259.879999999</v>
      </c>
      <c r="C22" s="755">
        <v>13772878.73</v>
      </c>
      <c r="D22" s="755">
        <v>636051.02</v>
      </c>
      <c r="E22" s="755">
        <v>608558.77</v>
      </c>
      <c r="F22" s="755">
        <v>3418353.4400000004</v>
      </c>
      <c r="G22" s="755">
        <v>3302082.5899999994</v>
      </c>
      <c r="H22" s="755">
        <v>0</v>
      </c>
      <c r="I22" s="755">
        <v>0</v>
      </c>
      <c r="J22" s="756">
        <f>B22+D22+F22+H22</f>
        <v>18503664.34</v>
      </c>
      <c r="K22" s="756">
        <f>C22+E22+G22+I22</f>
        <v>17683520.09</v>
      </c>
      <c r="L22" s="756">
        <v>0</v>
      </c>
      <c r="M22" s="757">
        <v>0</v>
      </c>
    </row>
    <row r="23" spans="1:13" s="647" customFormat="1" ht="10.5" customHeight="1">
      <c r="A23" s="676"/>
      <c r="B23" s="756"/>
      <c r="C23" s="756"/>
      <c r="D23" s="756"/>
      <c r="E23" s="756"/>
      <c r="F23" s="756"/>
      <c r="G23" s="756"/>
      <c r="H23" s="756"/>
      <c r="I23" s="756"/>
      <c r="J23" s="756"/>
      <c r="K23" s="756"/>
      <c r="L23" s="756"/>
      <c r="M23" s="757"/>
    </row>
    <row r="24" spans="1:13" s="647" customFormat="1" ht="10.5" customHeight="1">
      <c r="A24" s="676"/>
      <c r="B24" s="756"/>
      <c r="C24" s="756"/>
      <c r="D24" s="756"/>
      <c r="E24" s="756"/>
      <c r="F24" s="756"/>
      <c r="G24" s="756"/>
      <c r="H24" s="756"/>
      <c r="I24" s="756"/>
      <c r="J24" s="756"/>
      <c r="K24" s="756"/>
      <c r="L24" s="756"/>
      <c r="M24" s="757"/>
    </row>
    <row r="25" spans="1:13" s="647" customFormat="1" ht="12" customHeight="1">
      <c r="A25" s="676" t="s">
        <v>878</v>
      </c>
      <c r="B25" s="756">
        <v>4257576.25</v>
      </c>
      <c r="C25" s="756">
        <v>3032766.28</v>
      </c>
      <c r="D25" s="756">
        <v>109338.88</v>
      </c>
      <c r="E25" s="756">
        <v>109338.88</v>
      </c>
      <c r="F25" s="756">
        <v>257204.87</v>
      </c>
      <c r="G25" s="756">
        <v>247685.38</v>
      </c>
      <c r="H25" s="756">
        <v>0</v>
      </c>
      <c r="I25" s="756">
        <v>0</v>
      </c>
      <c r="J25" s="756">
        <f>B25+D25+F25+H25</f>
        <v>4624120</v>
      </c>
      <c r="K25" s="756">
        <f>C25+E25+G25+I25</f>
        <v>3389790.5399999996</v>
      </c>
      <c r="L25" s="756">
        <v>0</v>
      </c>
      <c r="M25" s="757">
        <v>0</v>
      </c>
    </row>
    <row r="26" spans="1:13" s="647" customFormat="1" ht="12" customHeight="1">
      <c r="A26" s="676"/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7"/>
    </row>
    <row r="27" spans="1:13" s="647" customFormat="1" ht="12" customHeight="1">
      <c r="A27" s="676"/>
      <c r="B27" s="756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7"/>
    </row>
    <row r="28" spans="1:13" s="647" customFormat="1" ht="9.75" thickBot="1">
      <c r="A28" s="676"/>
      <c r="B28" s="756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7"/>
    </row>
    <row r="29" spans="1:13" s="647" customFormat="1" ht="9.75" thickTop="1">
      <c r="A29" s="758" t="s">
        <v>134</v>
      </c>
      <c r="B29" s="755">
        <f t="shared" ref="B29:H29" si="0">SUM(B22:B28)</f>
        <v>18706836.129999999</v>
      </c>
      <c r="C29" s="755">
        <f t="shared" si="0"/>
        <v>16805645.010000002</v>
      </c>
      <c r="D29" s="755">
        <f t="shared" si="0"/>
        <v>745389.9</v>
      </c>
      <c r="E29" s="755">
        <f t="shared" si="0"/>
        <v>717897.65</v>
      </c>
      <c r="F29" s="755">
        <f t="shared" si="0"/>
        <v>3675558.3100000005</v>
      </c>
      <c r="G29" s="755">
        <f t="shared" si="0"/>
        <v>3549767.9699999993</v>
      </c>
      <c r="H29" s="755">
        <f t="shared" si="0"/>
        <v>0</v>
      </c>
      <c r="I29" s="755">
        <f>I22+I25</f>
        <v>0</v>
      </c>
      <c r="J29" s="759">
        <f>J22+J25</f>
        <v>23127784.34</v>
      </c>
      <c r="K29" s="759">
        <f>SUM(K22:K28)</f>
        <v>21073310.629999999</v>
      </c>
      <c r="L29" s="759">
        <f>SUM(L22:L28)</f>
        <v>0</v>
      </c>
      <c r="M29" s="760">
        <f>SUM(M22:M28)</f>
        <v>0</v>
      </c>
    </row>
    <row r="30" spans="1:13" s="647" customFormat="1" ht="9">
      <c r="A30" s="676"/>
      <c r="B30" s="756"/>
      <c r="C30" s="756"/>
      <c r="D30" s="756"/>
      <c r="E30" s="756"/>
      <c r="F30" s="756"/>
      <c r="G30" s="756"/>
      <c r="H30" s="756"/>
      <c r="I30" s="756"/>
      <c r="J30" s="756"/>
      <c r="K30" s="756"/>
      <c r="L30" s="761"/>
      <c r="M30" s="762"/>
    </row>
    <row r="31" spans="1:13" s="647" customFormat="1" ht="9">
      <c r="A31" s="676"/>
      <c r="B31" s="756"/>
      <c r="C31" s="756"/>
      <c r="D31" s="756"/>
      <c r="E31" s="756"/>
      <c r="F31" s="756"/>
      <c r="G31" s="756"/>
      <c r="H31" s="756"/>
      <c r="I31" s="756"/>
      <c r="J31" s="756"/>
      <c r="K31" s="756"/>
      <c r="L31" s="761"/>
      <c r="M31" s="762"/>
    </row>
    <row r="32" spans="1:13" s="647" customFormat="1" ht="9">
      <c r="A32" s="676"/>
      <c r="B32" s="756"/>
      <c r="C32" s="756"/>
      <c r="D32" s="756"/>
      <c r="E32" s="756"/>
      <c r="F32" s="756"/>
      <c r="G32" s="756"/>
      <c r="H32" s="756"/>
      <c r="I32" s="756"/>
      <c r="J32" s="756"/>
      <c r="K32" s="756"/>
      <c r="L32" s="761"/>
      <c r="M32" s="762"/>
    </row>
    <row r="33" spans="1:13" s="647" customFormat="1" ht="9.75" thickBot="1">
      <c r="A33" s="763"/>
      <c r="B33" s="688"/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764"/>
    </row>
    <row r="34" spans="1:13" s="647" customFormat="1" ht="9"/>
    <row r="35" spans="1:13" ht="14.25">
      <c r="A35" s="743" t="s">
        <v>904</v>
      </c>
      <c r="L35" s="765"/>
      <c r="M35" s="765"/>
    </row>
    <row r="36" spans="1:13">
      <c r="A36" s="766"/>
      <c r="B36" s="767"/>
    </row>
    <row r="37" spans="1:13" ht="12.75" hidden="1">
      <c r="A37" s="768" t="s">
        <v>624</v>
      </c>
      <c r="B37" s="767" t="s">
        <v>912</v>
      </c>
      <c r="C37" s="769"/>
    </row>
    <row r="38" spans="1:13" ht="12.75" customHeight="1">
      <c r="A38" s="770" t="s">
        <v>913</v>
      </c>
      <c r="B38" s="1358"/>
      <c r="C38" s="1358"/>
      <c r="D38" s="1358"/>
      <c r="E38" s="1358"/>
      <c r="F38" s="1358"/>
      <c r="G38" s="1358"/>
      <c r="H38" s="1358"/>
      <c r="I38" s="1358"/>
      <c r="J38" s="1358"/>
      <c r="K38" s="1358"/>
      <c r="L38" s="1358"/>
      <c r="M38" s="1358"/>
    </row>
    <row r="39" spans="1:13" ht="10.5" customHeight="1">
      <c r="A39" s="766"/>
      <c r="B39" s="1358"/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8"/>
    </row>
    <row r="40" spans="1:13">
      <c r="B40" s="767"/>
    </row>
    <row r="41" spans="1:13">
      <c r="B41" s="767"/>
    </row>
    <row r="42" spans="1:13">
      <c r="B42" s="767"/>
    </row>
    <row r="43" spans="1:13">
      <c r="B43" s="767"/>
    </row>
    <row r="44" spans="1:13">
      <c r="B44" s="767"/>
    </row>
    <row r="45" spans="1:13">
      <c r="B45" s="767"/>
    </row>
    <row r="46" spans="1:13">
      <c r="B46" s="767"/>
    </row>
    <row r="50" spans="1:13">
      <c r="A50" s="952"/>
      <c r="B50" s="952"/>
      <c r="C50" s="952"/>
      <c r="J50" s="952"/>
      <c r="K50" s="952"/>
      <c r="L50" s="952"/>
      <c r="M50" s="952"/>
    </row>
    <row r="51" spans="1:13" ht="12.75" customHeight="1">
      <c r="A51" s="1359" t="s">
        <v>1224</v>
      </c>
      <c r="B51" s="1359"/>
      <c r="C51" s="1359"/>
      <c r="D51" s="745"/>
      <c r="E51" s="745"/>
      <c r="F51" s="1353"/>
      <c r="G51" s="1353"/>
      <c r="H51" s="1353"/>
      <c r="J51" s="1353" t="s">
        <v>1286</v>
      </c>
      <c r="K51" s="1353"/>
      <c r="L51" s="1353"/>
      <c r="M51" s="1353"/>
    </row>
    <row r="52" spans="1:13" ht="9.75" customHeight="1">
      <c r="A52" s="1357" t="s">
        <v>1213</v>
      </c>
      <c r="B52" s="1357"/>
      <c r="C52" s="1357"/>
      <c r="D52" s="748"/>
      <c r="E52" s="748"/>
      <c r="F52" s="1353"/>
      <c r="G52" s="1353"/>
      <c r="H52" s="1353"/>
      <c r="J52" s="1357" t="s">
        <v>1351</v>
      </c>
      <c r="K52" s="1357"/>
      <c r="L52" s="1357"/>
      <c r="M52" s="1357"/>
    </row>
    <row r="53" spans="1:13">
      <c r="A53" s="1357"/>
      <c r="B53" s="1357"/>
      <c r="C53" s="1357"/>
      <c r="J53" s="1357"/>
      <c r="K53" s="1357"/>
      <c r="L53" s="1357"/>
      <c r="M53" s="1357"/>
    </row>
    <row r="54" spans="1:13">
      <c r="A54" s="1357"/>
      <c r="B54" s="1357"/>
      <c r="C54" s="1357"/>
    </row>
    <row r="55" spans="1:13">
      <c r="C55" s="771"/>
      <c r="D55" s="746"/>
      <c r="E55" s="746"/>
      <c r="F55" s="746"/>
      <c r="J55" s="746"/>
      <c r="K55" s="772"/>
      <c r="L55" s="772"/>
    </row>
    <row r="56" spans="1:13" ht="12.75" customHeight="1">
      <c r="A56" s="749"/>
      <c r="B56" s="749"/>
      <c r="C56" s="749"/>
      <c r="D56" s="749"/>
      <c r="E56" s="749"/>
      <c r="F56" s="749"/>
      <c r="G56" s="749"/>
      <c r="H56" s="749"/>
      <c r="I56" s="749"/>
      <c r="J56" s="749"/>
      <c r="K56" s="749"/>
      <c r="L56" s="749"/>
      <c r="M56" s="749"/>
    </row>
    <row r="57" spans="1:13" ht="12.75" customHeight="1">
      <c r="A57" s="773"/>
      <c r="B57" s="773"/>
      <c r="C57" s="773"/>
      <c r="D57" s="773"/>
      <c r="E57" s="773"/>
      <c r="F57" s="773"/>
      <c r="G57" s="773"/>
      <c r="H57" s="773"/>
      <c r="I57" s="773"/>
      <c r="J57" s="773"/>
      <c r="K57" s="773"/>
      <c r="L57" s="773"/>
      <c r="M57" s="773"/>
    </row>
  </sheetData>
  <mergeCells count="18">
    <mergeCell ref="A13:M13"/>
    <mergeCell ref="A14:M14"/>
    <mergeCell ref="A15:M15"/>
    <mergeCell ref="A17:M17"/>
    <mergeCell ref="B20:C20"/>
    <mergeCell ref="D20:E20"/>
    <mergeCell ref="F20:G20"/>
    <mergeCell ref="J20:K20"/>
    <mergeCell ref="L20:M20"/>
    <mergeCell ref="H20:I20"/>
    <mergeCell ref="J51:M51"/>
    <mergeCell ref="J52:M53"/>
    <mergeCell ref="B38:M39"/>
    <mergeCell ref="A52:C53"/>
    <mergeCell ref="A54:C54"/>
    <mergeCell ref="F52:H52"/>
    <mergeCell ref="A51:C51"/>
    <mergeCell ref="F51:H51"/>
  </mergeCells>
  <pageMargins left="0.78740157480314965" right="0.74803149606299213" top="0.98425196850393704" bottom="0.55118110236220474" header="0" footer="0"/>
  <pageSetup scale="90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  <pageSetUpPr fitToPage="1"/>
  </sheetPr>
  <dimension ref="A2:J59"/>
  <sheetViews>
    <sheetView topLeftCell="A10" zoomScale="120" zoomScaleNormal="120" workbookViewId="0">
      <selection activeCell="G34" sqref="G34"/>
    </sheetView>
  </sheetViews>
  <sheetFormatPr baseColWidth="10" defaultColWidth="10.28515625" defaultRowHeight="12" customHeight="1"/>
  <cols>
    <col min="1" max="1" width="25.42578125" style="750" customWidth="1"/>
    <col min="2" max="2" width="46" style="750" customWidth="1"/>
    <col min="3" max="3" width="12.42578125" style="888" customWidth="1"/>
    <col min="4" max="4" width="19" style="888" customWidth="1"/>
    <col min="5" max="7" width="20" style="921" customWidth="1"/>
    <col min="8" max="8" width="13" style="750" customWidth="1"/>
    <col min="9" max="9" width="13" style="750" hidden="1" customWidth="1"/>
    <col min="10" max="10" width="15.5703125" style="750" customWidth="1"/>
    <col min="11" max="258" width="10.28515625" style="750"/>
    <col min="259" max="259" width="18.85546875" style="750" customWidth="1"/>
    <col min="260" max="260" width="48.42578125" style="750" customWidth="1"/>
    <col min="261" max="262" width="19" style="750" customWidth="1"/>
    <col min="263" max="263" width="20" style="750" customWidth="1"/>
    <col min="264" max="264" width="12.140625" style="750" customWidth="1"/>
    <col min="265" max="265" width="0" style="750" hidden="1" customWidth="1"/>
    <col min="266" max="514" width="10.28515625" style="750"/>
    <col min="515" max="515" width="18.85546875" style="750" customWidth="1"/>
    <col min="516" max="516" width="48.42578125" style="750" customWidth="1"/>
    <col min="517" max="518" width="19" style="750" customWidth="1"/>
    <col min="519" max="519" width="20" style="750" customWidth="1"/>
    <col min="520" max="520" width="12.140625" style="750" customWidth="1"/>
    <col min="521" max="521" width="0" style="750" hidden="1" customWidth="1"/>
    <col min="522" max="770" width="10.28515625" style="750"/>
    <col min="771" max="771" width="18.85546875" style="750" customWidth="1"/>
    <col min="772" max="772" width="48.42578125" style="750" customWidth="1"/>
    <col min="773" max="774" width="19" style="750" customWidth="1"/>
    <col min="775" max="775" width="20" style="750" customWidth="1"/>
    <col min="776" max="776" width="12.140625" style="750" customWidth="1"/>
    <col min="777" max="777" width="0" style="750" hidden="1" customWidth="1"/>
    <col min="778" max="1026" width="10.28515625" style="750"/>
    <col min="1027" max="1027" width="18.85546875" style="750" customWidth="1"/>
    <col min="1028" max="1028" width="48.42578125" style="750" customWidth="1"/>
    <col min="1029" max="1030" width="19" style="750" customWidth="1"/>
    <col min="1031" max="1031" width="20" style="750" customWidth="1"/>
    <col min="1032" max="1032" width="12.140625" style="750" customWidth="1"/>
    <col min="1033" max="1033" width="0" style="750" hidden="1" customWidth="1"/>
    <col min="1034" max="1282" width="10.28515625" style="750"/>
    <col min="1283" max="1283" width="18.85546875" style="750" customWidth="1"/>
    <col min="1284" max="1284" width="48.42578125" style="750" customWidth="1"/>
    <col min="1285" max="1286" width="19" style="750" customWidth="1"/>
    <col min="1287" max="1287" width="20" style="750" customWidth="1"/>
    <col min="1288" max="1288" width="12.140625" style="750" customWidth="1"/>
    <col min="1289" max="1289" width="0" style="750" hidden="1" customWidth="1"/>
    <col min="1290" max="1538" width="10.28515625" style="750"/>
    <col min="1539" max="1539" width="18.85546875" style="750" customWidth="1"/>
    <col min="1540" max="1540" width="48.42578125" style="750" customWidth="1"/>
    <col min="1541" max="1542" width="19" style="750" customWidth="1"/>
    <col min="1543" max="1543" width="20" style="750" customWidth="1"/>
    <col min="1544" max="1544" width="12.140625" style="750" customWidth="1"/>
    <col min="1545" max="1545" width="0" style="750" hidden="1" customWidth="1"/>
    <col min="1546" max="1794" width="10.28515625" style="750"/>
    <col min="1795" max="1795" width="18.85546875" style="750" customWidth="1"/>
    <col min="1796" max="1796" width="48.42578125" style="750" customWidth="1"/>
    <col min="1797" max="1798" width="19" style="750" customWidth="1"/>
    <col min="1799" max="1799" width="20" style="750" customWidth="1"/>
    <col min="1800" max="1800" width="12.140625" style="750" customWidth="1"/>
    <col min="1801" max="1801" width="0" style="750" hidden="1" customWidth="1"/>
    <col min="1802" max="2050" width="10.28515625" style="750"/>
    <col min="2051" max="2051" width="18.85546875" style="750" customWidth="1"/>
    <col min="2052" max="2052" width="48.42578125" style="750" customWidth="1"/>
    <col min="2053" max="2054" width="19" style="750" customWidth="1"/>
    <col min="2055" max="2055" width="20" style="750" customWidth="1"/>
    <col min="2056" max="2056" width="12.140625" style="750" customWidth="1"/>
    <col min="2057" max="2057" width="0" style="750" hidden="1" customWidth="1"/>
    <col min="2058" max="2306" width="10.28515625" style="750"/>
    <col min="2307" max="2307" width="18.85546875" style="750" customWidth="1"/>
    <col min="2308" max="2308" width="48.42578125" style="750" customWidth="1"/>
    <col min="2309" max="2310" width="19" style="750" customWidth="1"/>
    <col min="2311" max="2311" width="20" style="750" customWidth="1"/>
    <col min="2312" max="2312" width="12.140625" style="750" customWidth="1"/>
    <col min="2313" max="2313" width="0" style="750" hidden="1" customWidth="1"/>
    <col min="2314" max="2562" width="10.28515625" style="750"/>
    <col min="2563" max="2563" width="18.85546875" style="750" customWidth="1"/>
    <col min="2564" max="2564" width="48.42578125" style="750" customWidth="1"/>
    <col min="2565" max="2566" width="19" style="750" customWidth="1"/>
    <col min="2567" max="2567" width="20" style="750" customWidth="1"/>
    <col min="2568" max="2568" width="12.140625" style="750" customWidth="1"/>
    <col min="2569" max="2569" width="0" style="750" hidden="1" customWidth="1"/>
    <col min="2570" max="2818" width="10.28515625" style="750"/>
    <col min="2819" max="2819" width="18.85546875" style="750" customWidth="1"/>
    <col min="2820" max="2820" width="48.42578125" style="750" customWidth="1"/>
    <col min="2821" max="2822" width="19" style="750" customWidth="1"/>
    <col min="2823" max="2823" width="20" style="750" customWidth="1"/>
    <col min="2824" max="2824" width="12.140625" style="750" customWidth="1"/>
    <col min="2825" max="2825" width="0" style="750" hidden="1" customWidth="1"/>
    <col min="2826" max="3074" width="10.28515625" style="750"/>
    <col min="3075" max="3075" width="18.85546875" style="750" customWidth="1"/>
    <col min="3076" max="3076" width="48.42578125" style="750" customWidth="1"/>
    <col min="3077" max="3078" width="19" style="750" customWidth="1"/>
    <col min="3079" max="3079" width="20" style="750" customWidth="1"/>
    <col min="3080" max="3080" width="12.140625" style="750" customWidth="1"/>
    <col min="3081" max="3081" width="0" style="750" hidden="1" customWidth="1"/>
    <col min="3082" max="3330" width="10.28515625" style="750"/>
    <col min="3331" max="3331" width="18.85546875" style="750" customWidth="1"/>
    <col min="3332" max="3332" width="48.42578125" style="750" customWidth="1"/>
    <col min="3333" max="3334" width="19" style="750" customWidth="1"/>
    <col min="3335" max="3335" width="20" style="750" customWidth="1"/>
    <col min="3336" max="3336" width="12.140625" style="750" customWidth="1"/>
    <col min="3337" max="3337" width="0" style="750" hidden="1" customWidth="1"/>
    <col min="3338" max="3586" width="10.28515625" style="750"/>
    <col min="3587" max="3587" width="18.85546875" style="750" customWidth="1"/>
    <col min="3588" max="3588" width="48.42578125" style="750" customWidth="1"/>
    <col min="3589" max="3590" width="19" style="750" customWidth="1"/>
    <col min="3591" max="3591" width="20" style="750" customWidth="1"/>
    <col min="3592" max="3592" width="12.140625" style="750" customWidth="1"/>
    <col min="3593" max="3593" width="0" style="750" hidden="1" customWidth="1"/>
    <col min="3594" max="3842" width="10.28515625" style="750"/>
    <col min="3843" max="3843" width="18.85546875" style="750" customWidth="1"/>
    <col min="3844" max="3844" width="48.42578125" style="750" customWidth="1"/>
    <col min="3845" max="3846" width="19" style="750" customWidth="1"/>
    <col min="3847" max="3847" width="20" style="750" customWidth="1"/>
    <col min="3848" max="3848" width="12.140625" style="750" customWidth="1"/>
    <col min="3849" max="3849" width="0" style="750" hidden="1" customWidth="1"/>
    <col min="3850" max="4098" width="10.28515625" style="750"/>
    <col min="4099" max="4099" width="18.85546875" style="750" customWidth="1"/>
    <col min="4100" max="4100" width="48.42578125" style="750" customWidth="1"/>
    <col min="4101" max="4102" width="19" style="750" customWidth="1"/>
    <col min="4103" max="4103" width="20" style="750" customWidth="1"/>
    <col min="4104" max="4104" width="12.140625" style="750" customWidth="1"/>
    <col min="4105" max="4105" width="0" style="750" hidden="1" customWidth="1"/>
    <col min="4106" max="4354" width="10.28515625" style="750"/>
    <col min="4355" max="4355" width="18.85546875" style="750" customWidth="1"/>
    <col min="4356" max="4356" width="48.42578125" style="750" customWidth="1"/>
    <col min="4357" max="4358" width="19" style="750" customWidth="1"/>
    <col min="4359" max="4359" width="20" style="750" customWidth="1"/>
    <col min="4360" max="4360" width="12.140625" style="750" customWidth="1"/>
    <col min="4361" max="4361" width="0" style="750" hidden="1" customWidth="1"/>
    <col min="4362" max="4610" width="10.28515625" style="750"/>
    <col min="4611" max="4611" width="18.85546875" style="750" customWidth="1"/>
    <col min="4612" max="4612" width="48.42578125" style="750" customWidth="1"/>
    <col min="4613" max="4614" width="19" style="750" customWidth="1"/>
    <col min="4615" max="4615" width="20" style="750" customWidth="1"/>
    <col min="4616" max="4616" width="12.140625" style="750" customWidth="1"/>
    <col min="4617" max="4617" width="0" style="750" hidden="1" customWidth="1"/>
    <col min="4618" max="4866" width="10.28515625" style="750"/>
    <col min="4867" max="4867" width="18.85546875" style="750" customWidth="1"/>
    <col min="4868" max="4868" width="48.42578125" style="750" customWidth="1"/>
    <col min="4869" max="4870" width="19" style="750" customWidth="1"/>
    <col min="4871" max="4871" width="20" style="750" customWidth="1"/>
    <col min="4872" max="4872" width="12.140625" style="750" customWidth="1"/>
    <col min="4873" max="4873" width="0" style="750" hidden="1" customWidth="1"/>
    <col min="4874" max="5122" width="10.28515625" style="750"/>
    <col min="5123" max="5123" width="18.85546875" style="750" customWidth="1"/>
    <col min="5124" max="5124" width="48.42578125" style="750" customWidth="1"/>
    <col min="5125" max="5126" width="19" style="750" customWidth="1"/>
    <col min="5127" max="5127" width="20" style="750" customWidth="1"/>
    <col min="5128" max="5128" width="12.140625" style="750" customWidth="1"/>
    <col min="5129" max="5129" width="0" style="750" hidden="1" customWidth="1"/>
    <col min="5130" max="5378" width="10.28515625" style="750"/>
    <col min="5379" max="5379" width="18.85546875" style="750" customWidth="1"/>
    <col min="5380" max="5380" width="48.42578125" style="750" customWidth="1"/>
    <col min="5381" max="5382" width="19" style="750" customWidth="1"/>
    <col min="5383" max="5383" width="20" style="750" customWidth="1"/>
    <col min="5384" max="5384" width="12.140625" style="750" customWidth="1"/>
    <col min="5385" max="5385" width="0" style="750" hidden="1" customWidth="1"/>
    <col min="5386" max="5634" width="10.28515625" style="750"/>
    <col min="5635" max="5635" width="18.85546875" style="750" customWidth="1"/>
    <col min="5636" max="5636" width="48.42578125" style="750" customWidth="1"/>
    <col min="5637" max="5638" width="19" style="750" customWidth="1"/>
    <col min="5639" max="5639" width="20" style="750" customWidth="1"/>
    <col min="5640" max="5640" width="12.140625" style="750" customWidth="1"/>
    <col min="5641" max="5641" width="0" style="750" hidden="1" customWidth="1"/>
    <col min="5642" max="5890" width="10.28515625" style="750"/>
    <col min="5891" max="5891" width="18.85546875" style="750" customWidth="1"/>
    <col min="5892" max="5892" width="48.42578125" style="750" customWidth="1"/>
    <col min="5893" max="5894" width="19" style="750" customWidth="1"/>
    <col min="5895" max="5895" width="20" style="750" customWidth="1"/>
    <col min="5896" max="5896" width="12.140625" style="750" customWidth="1"/>
    <col min="5897" max="5897" width="0" style="750" hidden="1" customWidth="1"/>
    <col min="5898" max="6146" width="10.28515625" style="750"/>
    <col min="6147" max="6147" width="18.85546875" style="750" customWidth="1"/>
    <col min="6148" max="6148" width="48.42578125" style="750" customWidth="1"/>
    <col min="6149" max="6150" width="19" style="750" customWidth="1"/>
    <col min="6151" max="6151" width="20" style="750" customWidth="1"/>
    <col min="6152" max="6152" width="12.140625" style="750" customWidth="1"/>
    <col min="6153" max="6153" width="0" style="750" hidden="1" customWidth="1"/>
    <col min="6154" max="6402" width="10.28515625" style="750"/>
    <col min="6403" max="6403" width="18.85546875" style="750" customWidth="1"/>
    <col min="6404" max="6404" width="48.42578125" style="750" customWidth="1"/>
    <col min="6405" max="6406" width="19" style="750" customWidth="1"/>
    <col min="6407" max="6407" width="20" style="750" customWidth="1"/>
    <col min="6408" max="6408" width="12.140625" style="750" customWidth="1"/>
    <col min="6409" max="6409" width="0" style="750" hidden="1" customWidth="1"/>
    <col min="6410" max="6658" width="10.28515625" style="750"/>
    <col min="6659" max="6659" width="18.85546875" style="750" customWidth="1"/>
    <col min="6660" max="6660" width="48.42578125" style="750" customWidth="1"/>
    <col min="6661" max="6662" width="19" style="750" customWidth="1"/>
    <col min="6663" max="6663" width="20" style="750" customWidth="1"/>
    <col min="6664" max="6664" width="12.140625" style="750" customWidth="1"/>
    <col min="6665" max="6665" width="0" style="750" hidden="1" customWidth="1"/>
    <col min="6666" max="6914" width="10.28515625" style="750"/>
    <col min="6915" max="6915" width="18.85546875" style="750" customWidth="1"/>
    <col min="6916" max="6916" width="48.42578125" style="750" customWidth="1"/>
    <col min="6917" max="6918" width="19" style="750" customWidth="1"/>
    <col min="6919" max="6919" width="20" style="750" customWidth="1"/>
    <col min="6920" max="6920" width="12.140625" style="750" customWidth="1"/>
    <col min="6921" max="6921" width="0" style="750" hidden="1" customWidth="1"/>
    <col min="6922" max="7170" width="10.28515625" style="750"/>
    <col min="7171" max="7171" width="18.85546875" style="750" customWidth="1"/>
    <col min="7172" max="7172" width="48.42578125" style="750" customWidth="1"/>
    <col min="7173" max="7174" width="19" style="750" customWidth="1"/>
    <col min="7175" max="7175" width="20" style="750" customWidth="1"/>
    <col min="7176" max="7176" width="12.140625" style="750" customWidth="1"/>
    <col min="7177" max="7177" width="0" style="750" hidden="1" customWidth="1"/>
    <col min="7178" max="7426" width="10.28515625" style="750"/>
    <col min="7427" max="7427" width="18.85546875" style="750" customWidth="1"/>
    <col min="7428" max="7428" width="48.42578125" style="750" customWidth="1"/>
    <col min="7429" max="7430" width="19" style="750" customWidth="1"/>
    <col min="7431" max="7431" width="20" style="750" customWidth="1"/>
    <col min="7432" max="7432" width="12.140625" style="750" customWidth="1"/>
    <col min="7433" max="7433" width="0" style="750" hidden="1" customWidth="1"/>
    <col min="7434" max="7682" width="10.28515625" style="750"/>
    <col min="7683" max="7683" width="18.85546875" style="750" customWidth="1"/>
    <col min="7684" max="7684" width="48.42578125" style="750" customWidth="1"/>
    <col min="7685" max="7686" width="19" style="750" customWidth="1"/>
    <col min="7687" max="7687" width="20" style="750" customWidth="1"/>
    <col min="7688" max="7688" width="12.140625" style="750" customWidth="1"/>
    <col min="7689" max="7689" width="0" style="750" hidden="1" customWidth="1"/>
    <col min="7690" max="7938" width="10.28515625" style="750"/>
    <col min="7939" max="7939" width="18.85546875" style="750" customWidth="1"/>
    <col min="7940" max="7940" width="48.42578125" style="750" customWidth="1"/>
    <col min="7941" max="7942" width="19" style="750" customWidth="1"/>
    <col min="7943" max="7943" width="20" style="750" customWidth="1"/>
    <col min="7944" max="7944" width="12.140625" style="750" customWidth="1"/>
    <col min="7945" max="7945" width="0" style="750" hidden="1" customWidth="1"/>
    <col min="7946" max="8194" width="10.28515625" style="750"/>
    <col min="8195" max="8195" width="18.85546875" style="750" customWidth="1"/>
    <col min="8196" max="8196" width="48.42578125" style="750" customWidth="1"/>
    <col min="8197" max="8198" width="19" style="750" customWidth="1"/>
    <col min="8199" max="8199" width="20" style="750" customWidth="1"/>
    <col min="8200" max="8200" width="12.140625" style="750" customWidth="1"/>
    <col min="8201" max="8201" width="0" style="750" hidden="1" customWidth="1"/>
    <col min="8202" max="8450" width="10.28515625" style="750"/>
    <col min="8451" max="8451" width="18.85546875" style="750" customWidth="1"/>
    <col min="8452" max="8452" width="48.42578125" style="750" customWidth="1"/>
    <col min="8453" max="8454" width="19" style="750" customWidth="1"/>
    <col min="8455" max="8455" width="20" style="750" customWidth="1"/>
    <col min="8456" max="8456" width="12.140625" style="750" customWidth="1"/>
    <col min="8457" max="8457" width="0" style="750" hidden="1" customWidth="1"/>
    <col min="8458" max="8706" width="10.28515625" style="750"/>
    <col min="8707" max="8707" width="18.85546875" style="750" customWidth="1"/>
    <col min="8708" max="8708" width="48.42578125" style="750" customWidth="1"/>
    <col min="8709" max="8710" width="19" style="750" customWidth="1"/>
    <col min="8711" max="8711" width="20" style="750" customWidth="1"/>
    <col min="8712" max="8712" width="12.140625" style="750" customWidth="1"/>
    <col min="8713" max="8713" width="0" style="750" hidden="1" customWidth="1"/>
    <col min="8714" max="8962" width="10.28515625" style="750"/>
    <col min="8963" max="8963" width="18.85546875" style="750" customWidth="1"/>
    <col min="8964" max="8964" width="48.42578125" style="750" customWidth="1"/>
    <col min="8965" max="8966" width="19" style="750" customWidth="1"/>
    <col min="8967" max="8967" width="20" style="750" customWidth="1"/>
    <col min="8968" max="8968" width="12.140625" style="750" customWidth="1"/>
    <col min="8969" max="8969" width="0" style="750" hidden="1" customWidth="1"/>
    <col min="8970" max="9218" width="10.28515625" style="750"/>
    <col min="9219" max="9219" width="18.85546875" style="750" customWidth="1"/>
    <col min="9220" max="9220" width="48.42578125" style="750" customWidth="1"/>
    <col min="9221" max="9222" width="19" style="750" customWidth="1"/>
    <col min="9223" max="9223" width="20" style="750" customWidth="1"/>
    <col min="9224" max="9224" width="12.140625" style="750" customWidth="1"/>
    <col min="9225" max="9225" width="0" style="750" hidden="1" customWidth="1"/>
    <col min="9226" max="9474" width="10.28515625" style="750"/>
    <col min="9475" max="9475" width="18.85546875" style="750" customWidth="1"/>
    <col min="9476" max="9476" width="48.42578125" style="750" customWidth="1"/>
    <col min="9477" max="9478" width="19" style="750" customWidth="1"/>
    <col min="9479" max="9479" width="20" style="750" customWidth="1"/>
    <col min="9480" max="9480" width="12.140625" style="750" customWidth="1"/>
    <col min="9481" max="9481" width="0" style="750" hidden="1" customWidth="1"/>
    <col min="9482" max="9730" width="10.28515625" style="750"/>
    <col min="9731" max="9731" width="18.85546875" style="750" customWidth="1"/>
    <col min="9732" max="9732" width="48.42578125" style="750" customWidth="1"/>
    <col min="9733" max="9734" width="19" style="750" customWidth="1"/>
    <col min="9735" max="9735" width="20" style="750" customWidth="1"/>
    <col min="9736" max="9736" width="12.140625" style="750" customWidth="1"/>
    <col min="9737" max="9737" width="0" style="750" hidden="1" customWidth="1"/>
    <col min="9738" max="9986" width="10.28515625" style="750"/>
    <col min="9987" max="9987" width="18.85546875" style="750" customWidth="1"/>
    <col min="9988" max="9988" width="48.42578125" style="750" customWidth="1"/>
    <col min="9989" max="9990" width="19" style="750" customWidth="1"/>
    <col min="9991" max="9991" width="20" style="750" customWidth="1"/>
    <col min="9992" max="9992" width="12.140625" style="750" customWidth="1"/>
    <col min="9993" max="9993" width="0" style="750" hidden="1" customWidth="1"/>
    <col min="9994" max="10242" width="10.28515625" style="750"/>
    <col min="10243" max="10243" width="18.85546875" style="750" customWidth="1"/>
    <col min="10244" max="10244" width="48.42578125" style="750" customWidth="1"/>
    <col min="10245" max="10246" width="19" style="750" customWidth="1"/>
    <col min="10247" max="10247" width="20" style="750" customWidth="1"/>
    <col min="10248" max="10248" width="12.140625" style="750" customWidth="1"/>
    <col min="10249" max="10249" width="0" style="750" hidden="1" customWidth="1"/>
    <col min="10250" max="10498" width="10.28515625" style="750"/>
    <col min="10499" max="10499" width="18.85546875" style="750" customWidth="1"/>
    <col min="10500" max="10500" width="48.42578125" style="750" customWidth="1"/>
    <col min="10501" max="10502" width="19" style="750" customWidth="1"/>
    <col min="10503" max="10503" width="20" style="750" customWidth="1"/>
    <col min="10504" max="10504" width="12.140625" style="750" customWidth="1"/>
    <col min="10505" max="10505" width="0" style="750" hidden="1" customWidth="1"/>
    <col min="10506" max="10754" width="10.28515625" style="750"/>
    <col min="10755" max="10755" width="18.85546875" style="750" customWidth="1"/>
    <col min="10756" max="10756" width="48.42578125" style="750" customWidth="1"/>
    <col min="10757" max="10758" width="19" style="750" customWidth="1"/>
    <col min="10759" max="10759" width="20" style="750" customWidth="1"/>
    <col min="10760" max="10760" width="12.140625" style="750" customWidth="1"/>
    <col min="10761" max="10761" width="0" style="750" hidden="1" customWidth="1"/>
    <col min="10762" max="11010" width="10.28515625" style="750"/>
    <col min="11011" max="11011" width="18.85546875" style="750" customWidth="1"/>
    <col min="11012" max="11012" width="48.42578125" style="750" customWidth="1"/>
    <col min="11013" max="11014" width="19" style="750" customWidth="1"/>
    <col min="11015" max="11015" width="20" style="750" customWidth="1"/>
    <col min="11016" max="11016" width="12.140625" style="750" customWidth="1"/>
    <col min="11017" max="11017" width="0" style="750" hidden="1" customWidth="1"/>
    <col min="11018" max="11266" width="10.28515625" style="750"/>
    <col min="11267" max="11267" width="18.85546875" style="750" customWidth="1"/>
    <col min="11268" max="11268" width="48.42578125" style="750" customWidth="1"/>
    <col min="11269" max="11270" width="19" style="750" customWidth="1"/>
    <col min="11271" max="11271" width="20" style="750" customWidth="1"/>
    <col min="11272" max="11272" width="12.140625" style="750" customWidth="1"/>
    <col min="11273" max="11273" width="0" style="750" hidden="1" customWidth="1"/>
    <col min="11274" max="11522" width="10.28515625" style="750"/>
    <col min="11523" max="11523" width="18.85546875" style="750" customWidth="1"/>
    <col min="11524" max="11524" width="48.42578125" style="750" customWidth="1"/>
    <col min="11525" max="11526" width="19" style="750" customWidth="1"/>
    <col min="11527" max="11527" width="20" style="750" customWidth="1"/>
    <col min="11528" max="11528" width="12.140625" style="750" customWidth="1"/>
    <col min="11529" max="11529" width="0" style="750" hidden="1" customWidth="1"/>
    <col min="11530" max="11778" width="10.28515625" style="750"/>
    <col min="11779" max="11779" width="18.85546875" style="750" customWidth="1"/>
    <col min="11780" max="11780" width="48.42578125" style="750" customWidth="1"/>
    <col min="11781" max="11782" width="19" style="750" customWidth="1"/>
    <col min="11783" max="11783" width="20" style="750" customWidth="1"/>
    <col min="11784" max="11784" width="12.140625" style="750" customWidth="1"/>
    <col min="11785" max="11785" width="0" style="750" hidden="1" customWidth="1"/>
    <col min="11786" max="12034" width="10.28515625" style="750"/>
    <col min="12035" max="12035" width="18.85546875" style="750" customWidth="1"/>
    <col min="12036" max="12036" width="48.42578125" style="750" customWidth="1"/>
    <col min="12037" max="12038" width="19" style="750" customWidth="1"/>
    <col min="12039" max="12039" width="20" style="750" customWidth="1"/>
    <col min="12040" max="12040" width="12.140625" style="750" customWidth="1"/>
    <col min="12041" max="12041" width="0" style="750" hidden="1" customWidth="1"/>
    <col min="12042" max="12290" width="10.28515625" style="750"/>
    <col min="12291" max="12291" width="18.85546875" style="750" customWidth="1"/>
    <col min="12292" max="12292" width="48.42578125" style="750" customWidth="1"/>
    <col min="12293" max="12294" width="19" style="750" customWidth="1"/>
    <col min="12295" max="12295" width="20" style="750" customWidth="1"/>
    <col min="12296" max="12296" width="12.140625" style="750" customWidth="1"/>
    <col min="12297" max="12297" width="0" style="750" hidden="1" customWidth="1"/>
    <col min="12298" max="12546" width="10.28515625" style="750"/>
    <col min="12547" max="12547" width="18.85546875" style="750" customWidth="1"/>
    <col min="12548" max="12548" width="48.42578125" style="750" customWidth="1"/>
    <col min="12549" max="12550" width="19" style="750" customWidth="1"/>
    <col min="12551" max="12551" width="20" style="750" customWidth="1"/>
    <col min="12552" max="12552" width="12.140625" style="750" customWidth="1"/>
    <col min="12553" max="12553" width="0" style="750" hidden="1" customWidth="1"/>
    <col min="12554" max="12802" width="10.28515625" style="750"/>
    <col min="12803" max="12803" width="18.85546875" style="750" customWidth="1"/>
    <col min="12804" max="12804" width="48.42578125" style="750" customWidth="1"/>
    <col min="12805" max="12806" width="19" style="750" customWidth="1"/>
    <col min="12807" max="12807" width="20" style="750" customWidth="1"/>
    <col min="12808" max="12808" width="12.140625" style="750" customWidth="1"/>
    <col min="12809" max="12809" width="0" style="750" hidden="1" customWidth="1"/>
    <col min="12810" max="13058" width="10.28515625" style="750"/>
    <col min="13059" max="13059" width="18.85546875" style="750" customWidth="1"/>
    <col min="13060" max="13060" width="48.42578125" style="750" customWidth="1"/>
    <col min="13061" max="13062" width="19" style="750" customWidth="1"/>
    <col min="13063" max="13063" width="20" style="750" customWidth="1"/>
    <col min="13064" max="13064" width="12.140625" style="750" customWidth="1"/>
    <col min="13065" max="13065" width="0" style="750" hidden="1" customWidth="1"/>
    <col min="13066" max="13314" width="10.28515625" style="750"/>
    <col min="13315" max="13315" width="18.85546875" style="750" customWidth="1"/>
    <col min="13316" max="13316" width="48.42578125" style="750" customWidth="1"/>
    <col min="13317" max="13318" width="19" style="750" customWidth="1"/>
    <col min="13319" max="13319" width="20" style="750" customWidth="1"/>
    <col min="13320" max="13320" width="12.140625" style="750" customWidth="1"/>
    <col min="13321" max="13321" width="0" style="750" hidden="1" customWidth="1"/>
    <col min="13322" max="13570" width="10.28515625" style="750"/>
    <col min="13571" max="13571" width="18.85546875" style="750" customWidth="1"/>
    <col min="13572" max="13572" width="48.42578125" style="750" customWidth="1"/>
    <col min="13573" max="13574" width="19" style="750" customWidth="1"/>
    <col min="13575" max="13575" width="20" style="750" customWidth="1"/>
    <col min="13576" max="13576" width="12.140625" style="750" customWidth="1"/>
    <col min="13577" max="13577" width="0" style="750" hidden="1" customWidth="1"/>
    <col min="13578" max="13826" width="10.28515625" style="750"/>
    <col min="13827" max="13827" width="18.85546875" style="750" customWidth="1"/>
    <col min="13828" max="13828" width="48.42578125" style="750" customWidth="1"/>
    <col min="13829" max="13830" width="19" style="750" customWidth="1"/>
    <col min="13831" max="13831" width="20" style="750" customWidth="1"/>
    <col min="13832" max="13832" width="12.140625" style="750" customWidth="1"/>
    <col min="13833" max="13833" width="0" style="750" hidden="1" customWidth="1"/>
    <col min="13834" max="14082" width="10.28515625" style="750"/>
    <col min="14083" max="14083" width="18.85546875" style="750" customWidth="1"/>
    <col min="14084" max="14084" width="48.42578125" style="750" customWidth="1"/>
    <col min="14085" max="14086" width="19" style="750" customWidth="1"/>
    <col min="14087" max="14087" width="20" style="750" customWidth="1"/>
    <col min="14088" max="14088" width="12.140625" style="750" customWidth="1"/>
    <col min="14089" max="14089" width="0" style="750" hidden="1" customWidth="1"/>
    <col min="14090" max="14338" width="10.28515625" style="750"/>
    <col min="14339" max="14339" width="18.85546875" style="750" customWidth="1"/>
    <col min="14340" max="14340" width="48.42578125" style="750" customWidth="1"/>
    <col min="14341" max="14342" width="19" style="750" customWidth="1"/>
    <col min="14343" max="14343" width="20" style="750" customWidth="1"/>
    <col min="14344" max="14344" width="12.140625" style="750" customWidth="1"/>
    <col min="14345" max="14345" width="0" style="750" hidden="1" customWidth="1"/>
    <col min="14346" max="14594" width="10.28515625" style="750"/>
    <col min="14595" max="14595" width="18.85546875" style="750" customWidth="1"/>
    <col min="14596" max="14596" width="48.42578125" style="750" customWidth="1"/>
    <col min="14597" max="14598" width="19" style="750" customWidth="1"/>
    <col min="14599" max="14599" width="20" style="750" customWidth="1"/>
    <col min="14600" max="14600" width="12.140625" style="750" customWidth="1"/>
    <col min="14601" max="14601" width="0" style="750" hidden="1" customWidth="1"/>
    <col min="14602" max="14850" width="10.28515625" style="750"/>
    <col min="14851" max="14851" width="18.85546875" style="750" customWidth="1"/>
    <col min="14852" max="14852" width="48.42578125" style="750" customWidth="1"/>
    <col min="14853" max="14854" width="19" style="750" customWidth="1"/>
    <col min="14855" max="14855" width="20" style="750" customWidth="1"/>
    <col min="14856" max="14856" width="12.140625" style="750" customWidth="1"/>
    <col min="14857" max="14857" width="0" style="750" hidden="1" customWidth="1"/>
    <col min="14858" max="15106" width="10.28515625" style="750"/>
    <col min="15107" max="15107" width="18.85546875" style="750" customWidth="1"/>
    <col min="15108" max="15108" width="48.42578125" style="750" customWidth="1"/>
    <col min="15109" max="15110" width="19" style="750" customWidth="1"/>
    <col min="15111" max="15111" width="20" style="750" customWidth="1"/>
    <col min="15112" max="15112" width="12.140625" style="750" customWidth="1"/>
    <col min="15113" max="15113" width="0" style="750" hidden="1" customWidth="1"/>
    <col min="15114" max="15362" width="10.28515625" style="750"/>
    <col min="15363" max="15363" width="18.85546875" style="750" customWidth="1"/>
    <col min="15364" max="15364" width="48.42578125" style="750" customWidth="1"/>
    <col min="15365" max="15366" width="19" style="750" customWidth="1"/>
    <col min="15367" max="15367" width="20" style="750" customWidth="1"/>
    <col min="15368" max="15368" width="12.140625" style="750" customWidth="1"/>
    <col min="15369" max="15369" width="0" style="750" hidden="1" customWidth="1"/>
    <col min="15370" max="15618" width="10.28515625" style="750"/>
    <col min="15619" max="15619" width="18.85546875" style="750" customWidth="1"/>
    <col min="15620" max="15620" width="48.42578125" style="750" customWidth="1"/>
    <col min="15621" max="15622" width="19" style="750" customWidth="1"/>
    <col min="15623" max="15623" width="20" style="750" customWidth="1"/>
    <col min="15624" max="15624" width="12.140625" style="750" customWidth="1"/>
    <col min="15625" max="15625" width="0" style="750" hidden="1" customWidth="1"/>
    <col min="15626" max="15874" width="10.28515625" style="750"/>
    <col min="15875" max="15875" width="18.85546875" style="750" customWidth="1"/>
    <col min="15876" max="15876" width="48.42578125" style="750" customWidth="1"/>
    <col min="15877" max="15878" width="19" style="750" customWidth="1"/>
    <col min="15879" max="15879" width="20" style="750" customWidth="1"/>
    <col min="15880" max="15880" width="12.140625" style="750" customWidth="1"/>
    <col min="15881" max="15881" width="0" style="750" hidden="1" customWidth="1"/>
    <col min="15882" max="16130" width="10.28515625" style="750"/>
    <col min="16131" max="16131" width="18.85546875" style="750" customWidth="1"/>
    <col min="16132" max="16132" width="48.42578125" style="750" customWidth="1"/>
    <col min="16133" max="16134" width="19" style="750" customWidth="1"/>
    <col min="16135" max="16135" width="20" style="750" customWidth="1"/>
    <col min="16136" max="16136" width="12.140625" style="750" customWidth="1"/>
    <col min="16137" max="16137" width="0" style="750" hidden="1" customWidth="1"/>
    <col min="16138" max="16384" width="10.28515625" style="750"/>
  </cols>
  <sheetData>
    <row r="2" spans="1:9" ht="12" customHeight="1">
      <c r="E2" s="889"/>
      <c r="F2" s="889"/>
      <c r="G2" s="889"/>
    </row>
    <row r="3" spans="1:9" ht="12" customHeight="1">
      <c r="E3" s="889"/>
      <c r="F3" s="889"/>
      <c r="G3" s="889"/>
    </row>
    <row r="4" spans="1:9" s="647" customFormat="1" ht="12" customHeight="1">
      <c r="C4" s="890"/>
      <c r="D4" s="890"/>
      <c r="E4" s="891"/>
      <c r="F4" s="891"/>
      <c r="G4" s="891"/>
    </row>
    <row r="5" spans="1:9" s="647" customFormat="1" ht="12" customHeight="1">
      <c r="C5" s="890"/>
      <c r="D5" s="890"/>
      <c r="E5" s="891"/>
      <c r="F5" s="891"/>
      <c r="G5" s="891"/>
    </row>
    <row r="6" spans="1:9" s="647" customFormat="1" ht="12" customHeight="1">
      <c r="C6" s="890"/>
      <c r="D6" s="890"/>
      <c r="E6" s="891"/>
      <c r="F6" s="891"/>
      <c r="G6" s="891"/>
    </row>
    <row r="7" spans="1:9" s="647" customFormat="1" ht="12" customHeight="1">
      <c r="C7" s="890"/>
      <c r="D7" s="890"/>
      <c r="E7" s="891"/>
      <c r="F7" s="891"/>
      <c r="G7" s="891"/>
    </row>
    <row r="8" spans="1:9" s="647" customFormat="1" ht="12" customHeight="1">
      <c r="C8" s="890"/>
      <c r="D8" s="890"/>
      <c r="E8" s="891"/>
      <c r="F8" s="891"/>
      <c r="G8" s="891"/>
    </row>
    <row r="9" spans="1:9" s="892" customFormat="1" ht="12" customHeight="1">
      <c r="A9" s="1364" t="s">
        <v>1185</v>
      </c>
      <c r="B9" s="1364"/>
      <c r="C9" s="1364"/>
      <c r="D9" s="1364"/>
      <c r="E9" s="1364"/>
      <c r="F9" s="945"/>
      <c r="G9" s="945"/>
    </row>
    <row r="10" spans="1:9" s="892" customFormat="1" ht="6" customHeight="1">
      <c r="A10" s="1364"/>
      <c r="B10" s="1364"/>
      <c r="C10" s="1364"/>
      <c r="D10" s="1364"/>
      <c r="E10" s="1364"/>
      <c r="F10" s="945"/>
      <c r="G10" s="945"/>
    </row>
    <row r="11" spans="1:9" s="892" customFormat="1" ht="12" customHeight="1">
      <c r="A11" s="1364" t="s">
        <v>1525</v>
      </c>
      <c r="B11" s="1364"/>
      <c r="C11" s="1364"/>
      <c r="D11" s="1364"/>
      <c r="E11" s="1364"/>
      <c r="F11" s="945"/>
      <c r="G11" s="945"/>
    </row>
    <row r="12" spans="1:9" s="892" customFormat="1" ht="7.5" customHeight="1">
      <c r="A12" s="893"/>
      <c r="B12" s="893"/>
      <c r="C12" s="894"/>
      <c r="D12" s="894"/>
      <c r="E12" s="895"/>
      <c r="F12" s="895"/>
      <c r="G12" s="895"/>
    </row>
    <row r="13" spans="1:9" s="892" customFormat="1" ht="12" customHeight="1">
      <c r="A13" s="1364" t="s">
        <v>535</v>
      </c>
      <c r="B13" s="1364"/>
      <c r="C13" s="1364"/>
      <c r="D13" s="1364"/>
      <c r="E13" s="1364"/>
      <c r="F13" s="945"/>
      <c r="G13" s="945"/>
    </row>
    <row r="14" spans="1:9" s="892" customFormat="1" ht="12" customHeight="1" thickBot="1">
      <c r="C14" s="896"/>
      <c r="D14" s="896"/>
      <c r="E14" s="897"/>
      <c r="F14" s="897"/>
      <c r="G14" s="897"/>
    </row>
    <row r="15" spans="1:9" s="892" customFormat="1" ht="12" customHeight="1">
      <c r="A15" s="898" t="s">
        <v>1186</v>
      </c>
      <c r="B15" s="899" t="s">
        <v>75</v>
      </c>
      <c r="C15" s="900" t="s">
        <v>1187</v>
      </c>
      <c r="D15" s="901" t="s">
        <v>1188</v>
      </c>
      <c r="E15" s="902" t="s">
        <v>1189</v>
      </c>
      <c r="F15" s="960"/>
      <c r="G15" s="960"/>
    </row>
    <row r="16" spans="1:9" s="647" customFormat="1" ht="15" customHeight="1">
      <c r="A16" s="903" t="s">
        <v>1190</v>
      </c>
      <c r="B16" s="904"/>
      <c r="C16" s="905"/>
      <c r="D16" s="905"/>
      <c r="E16" s="906">
        <f>SUM(E17:E42)</f>
        <v>6490970.4399999995</v>
      </c>
      <c r="F16" s="949"/>
      <c r="G16" s="949"/>
      <c r="I16" s="907"/>
    </row>
    <row r="17" spans="1:9" s="647" customFormat="1" ht="12" customHeight="1">
      <c r="A17" s="908"/>
      <c r="B17" s="909" t="s">
        <v>1225</v>
      </c>
      <c r="C17" s="910">
        <v>811747.26</v>
      </c>
      <c r="D17" s="922">
        <f t="shared" ref="D17:D42" si="0">I17-C17</f>
        <v>44676</v>
      </c>
      <c r="E17" s="923">
        <f>C17+D17</f>
        <v>856423.26</v>
      </c>
      <c r="F17" s="948"/>
      <c r="G17" s="948"/>
      <c r="I17" s="1073">
        <v>856423.26</v>
      </c>
    </row>
    <row r="18" spans="1:9" s="647" customFormat="1" ht="12" customHeight="1">
      <c r="A18" s="908"/>
      <c r="B18" s="909" t="s">
        <v>1192</v>
      </c>
      <c r="C18" s="910">
        <v>39440</v>
      </c>
      <c r="D18" s="922">
        <f t="shared" si="0"/>
        <v>0</v>
      </c>
      <c r="E18" s="923">
        <f t="shared" ref="E18:E40" si="1">C18+D18</f>
        <v>39440</v>
      </c>
      <c r="F18" s="948"/>
      <c r="G18" s="948"/>
      <c r="I18" s="1073">
        <v>39440</v>
      </c>
    </row>
    <row r="19" spans="1:9" s="647" customFormat="1" ht="12" customHeight="1">
      <c r="A19" s="908"/>
      <c r="B19" s="909" t="s">
        <v>1226</v>
      </c>
      <c r="C19" s="910">
        <v>155395.81</v>
      </c>
      <c r="D19" s="922">
        <f t="shared" si="0"/>
        <v>75376.5</v>
      </c>
      <c r="E19" s="923">
        <f t="shared" si="1"/>
        <v>230772.31</v>
      </c>
      <c r="F19" s="948"/>
      <c r="G19" s="948"/>
      <c r="I19" s="1073">
        <v>230772.31</v>
      </c>
    </row>
    <row r="20" spans="1:9" s="647" customFormat="1" ht="12" customHeight="1">
      <c r="A20" s="908"/>
      <c r="B20" s="909" t="s">
        <v>1227</v>
      </c>
      <c r="C20" s="910">
        <v>35198.29</v>
      </c>
      <c r="D20" s="922">
        <f t="shared" si="0"/>
        <v>0</v>
      </c>
      <c r="E20" s="923">
        <f t="shared" si="1"/>
        <v>35198.29</v>
      </c>
      <c r="F20" s="948"/>
      <c r="G20" s="948"/>
      <c r="I20" s="1073">
        <v>35198.29</v>
      </c>
    </row>
    <row r="21" spans="1:9" s="647" customFormat="1" ht="12" customHeight="1">
      <c r="A21" s="908"/>
      <c r="B21" s="909" t="s">
        <v>1246</v>
      </c>
      <c r="C21" s="910">
        <v>148181</v>
      </c>
      <c r="D21" s="922">
        <f t="shared" si="0"/>
        <v>51956</v>
      </c>
      <c r="E21" s="923">
        <f t="shared" si="1"/>
        <v>200137</v>
      </c>
      <c r="F21" s="948"/>
      <c r="G21" s="948"/>
      <c r="I21" s="1073">
        <v>200137</v>
      </c>
    </row>
    <row r="22" spans="1:9" s="647" customFormat="1" ht="12" customHeight="1">
      <c r="A22" s="908"/>
      <c r="B22" s="909" t="s">
        <v>1268</v>
      </c>
      <c r="C22" s="910">
        <v>0</v>
      </c>
      <c r="D22" s="922">
        <f t="shared" si="0"/>
        <v>0</v>
      </c>
      <c r="E22" s="923">
        <f t="shared" ref="E22" si="2">C22+D22</f>
        <v>0</v>
      </c>
      <c r="F22" s="948"/>
      <c r="G22" s="948"/>
      <c r="I22" s="1071">
        <v>0</v>
      </c>
    </row>
    <row r="23" spans="1:9" s="647" customFormat="1" ht="12" customHeight="1">
      <c r="A23" s="911"/>
      <c r="B23" s="909" t="s">
        <v>1191</v>
      </c>
      <c r="C23" s="910">
        <v>0</v>
      </c>
      <c r="D23" s="922">
        <f t="shared" si="0"/>
        <v>0</v>
      </c>
      <c r="E23" s="923">
        <f t="shared" si="1"/>
        <v>0</v>
      </c>
      <c r="F23" s="948"/>
      <c r="G23" s="948"/>
      <c r="I23" s="1071">
        <v>0</v>
      </c>
    </row>
    <row r="24" spans="1:9" s="647" customFormat="1" ht="12" customHeight="1">
      <c r="A24" s="911"/>
      <c r="B24" s="909" t="s">
        <v>1228</v>
      </c>
      <c r="C24" s="910">
        <v>226561</v>
      </c>
      <c r="D24" s="922">
        <f t="shared" si="0"/>
        <v>9657</v>
      </c>
      <c r="E24" s="923">
        <f t="shared" si="1"/>
        <v>236218</v>
      </c>
      <c r="F24" s="948"/>
      <c r="G24" s="948"/>
      <c r="I24" s="1073">
        <v>236218</v>
      </c>
    </row>
    <row r="25" spans="1:9" s="647" customFormat="1" ht="12" customHeight="1">
      <c r="A25" s="911"/>
      <c r="B25" s="909" t="s">
        <v>1267</v>
      </c>
      <c r="C25" s="910">
        <v>0</v>
      </c>
      <c r="D25" s="922">
        <f t="shared" si="0"/>
        <v>0</v>
      </c>
      <c r="E25" s="923">
        <f t="shared" si="1"/>
        <v>0</v>
      </c>
      <c r="F25" s="948"/>
      <c r="G25" s="948"/>
      <c r="I25" s="1071">
        <v>0</v>
      </c>
    </row>
    <row r="26" spans="1:9" s="647" customFormat="1" ht="12" customHeight="1">
      <c r="A26" s="911"/>
      <c r="B26" s="909" t="s">
        <v>1194</v>
      </c>
      <c r="C26" s="910">
        <v>149788.14000000001</v>
      </c>
      <c r="D26" s="922">
        <f t="shared" si="0"/>
        <v>21.21999999997206</v>
      </c>
      <c r="E26" s="923">
        <f t="shared" si="1"/>
        <v>149809.35999999999</v>
      </c>
      <c r="F26" s="948"/>
      <c r="G26" s="948"/>
      <c r="I26" s="1073">
        <v>149809.35999999999</v>
      </c>
    </row>
    <row r="27" spans="1:9" s="647" customFormat="1" ht="12" customHeight="1">
      <c r="A27" s="911"/>
      <c r="B27" s="909" t="s">
        <v>1229</v>
      </c>
      <c r="C27" s="910">
        <v>22577.59</v>
      </c>
      <c r="D27" s="922">
        <f t="shared" si="0"/>
        <v>948.27999999999884</v>
      </c>
      <c r="E27" s="923">
        <f t="shared" si="1"/>
        <v>23525.87</v>
      </c>
      <c r="F27" s="948"/>
      <c r="G27" s="948"/>
      <c r="I27" s="1073">
        <v>23525.87</v>
      </c>
    </row>
    <row r="28" spans="1:9" s="647" customFormat="1" ht="12" customHeight="1">
      <c r="A28" s="911"/>
      <c r="B28" s="909" t="s">
        <v>1369</v>
      </c>
      <c r="C28" s="910">
        <v>1499867</v>
      </c>
      <c r="D28" s="922">
        <f t="shared" si="0"/>
        <v>84058</v>
      </c>
      <c r="E28" s="923">
        <f t="shared" si="1"/>
        <v>1583925</v>
      </c>
      <c r="F28" s="948"/>
      <c r="G28" s="948"/>
      <c r="I28" s="1073">
        <v>1583925</v>
      </c>
    </row>
    <row r="29" spans="1:9" s="647" customFormat="1" ht="12" customHeight="1">
      <c r="A29" s="911"/>
      <c r="B29" s="909" t="s">
        <v>1370</v>
      </c>
      <c r="C29" s="910">
        <v>2630576.5</v>
      </c>
      <c r="D29" s="922">
        <f t="shared" si="0"/>
        <v>98786</v>
      </c>
      <c r="E29" s="923">
        <f t="shared" si="1"/>
        <v>2729362.5</v>
      </c>
      <c r="F29" s="948"/>
      <c r="G29" s="948"/>
      <c r="I29" s="1073">
        <v>2729362.5</v>
      </c>
    </row>
    <row r="30" spans="1:9" s="647" customFormat="1" ht="12" customHeight="1">
      <c r="A30" s="911"/>
      <c r="B30" s="909" t="s">
        <v>1371</v>
      </c>
      <c r="C30" s="910">
        <v>42589</v>
      </c>
      <c r="D30" s="922">
        <f t="shared" si="0"/>
        <v>11654</v>
      </c>
      <c r="E30" s="923">
        <f t="shared" si="1"/>
        <v>54243</v>
      </c>
      <c r="F30" s="948"/>
      <c r="G30" s="948"/>
      <c r="I30" s="1073">
        <v>54243</v>
      </c>
    </row>
    <row r="31" spans="1:9" s="647" customFormat="1" ht="12" customHeight="1">
      <c r="A31" s="911"/>
      <c r="B31" s="909" t="s">
        <v>1372</v>
      </c>
      <c r="C31" s="910">
        <v>92233</v>
      </c>
      <c r="D31" s="922">
        <f t="shared" si="0"/>
        <v>249</v>
      </c>
      <c r="E31" s="923">
        <f t="shared" si="1"/>
        <v>92482</v>
      </c>
      <c r="F31" s="948"/>
      <c r="G31" s="948"/>
      <c r="I31" s="1073">
        <v>92482</v>
      </c>
    </row>
    <row r="32" spans="1:9" s="647" customFormat="1" ht="12" customHeight="1">
      <c r="A32" s="911"/>
      <c r="B32" s="909" t="s">
        <v>1373</v>
      </c>
      <c r="C32" s="910">
        <v>23150</v>
      </c>
      <c r="D32" s="922">
        <f t="shared" si="0"/>
        <v>15620</v>
      </c>
      <c r="E32" s="923">
        <f t="shared" si="1"/>
        <v>38770</v>
      </c>
      <c r="F32" s="948"/>
      <c r="G32" s="948"/>
      <c r="I32" s="1073">
        <v>38770</v>
      </c>
    </row>
    <row r="33" spans="1:10" s="647" customFormat="1" ht="12" customHeight="1">
      <c r="A33" s="911"/>
      <c r="B33" s="909" t="s">
        <v>1374</v>
      </c>
      <c r="C33" s="910">
        <v>311</v>
      </c>
      <c r="D33" s="922">
        <f t="shared" si="0"/>
        <v>310</v>
      </c>
      <c r="E33" s="923">
        <f t="shared" si="1"/>
        <v>621</v>
      </c>
      <c r="F33" s="948"/>
      <c r="G33" s="948"/>
      <c r="I33" s="1073">
        <v>621</v>
      </c>
    </row>
    <row r="34" spans="1:10" s="647" customFormat="1" ht="12" customHeight="1">
      <c r="A34" s="911"/>
      <c r="B34" s="909" t="s">
        <v>1375</v>
      </c>
      <c r="C34" s="910">
        <v>4504</v>
      </c>
      <c r="D34" s="922">
        <f t="shared" si="0"/>
        <v>11287</v>
      </c>
      <c r="E34" s="923">
        <f t="shared" si="1"/>
        <v>15791</v>
      </c>
      <c r="F34" s="948"/>
      <c r="G34" s="948"/>
      <c r="I34" s="1073">
        <v>15791</v>
      </c>
    </row>
    <row r="35" spans="1:10" s="647" customFormat="1" ht="12" customHeight="1">
      <c r="A35" s="911"/>
      <c r="B35" s="909" t="s">
        <v>1376</v>
      </c>
      <c r="C35" s="910">
        <v>19204</v>
      </c>
      <c r="D35" s="922">
        <f t="shared" si="0"/>
        <v>3318</v>
      </c>
      <c r="E35" s="923">
        <f t="shared" si="1"/>
        <v>22522</v>
      </c>
      <c r="F35" s="948"/>
      <c r="G35" s="948"/>
      <c r="I35" s="1073">
        <v>22522</v>
      </c>
    </row>
    <row r="36" spans="1:10" s="647" customFormat="1" ht="12" customHeight="1">
      <c r="A36" s="911"/>
      <c r="B36" s="909" t="s">
        <v>1377</v>
      </c>
      <c r="C36" s="910">
        <v>52</v>
      </c>
      <c r="D36" s="922">
        <f t="shared" si="0"/>
        <v>160</v>
      </c>
      <c r="E36" s="923">
        <f t="shared" si="1"/>
        <v>212</v>
      </c>
      <c r="F36" s="948"/>
      <c r="G36" s="948"/>
      <c r="I36" s="1073">
        <v>212</v>
      </c>
    </row>
    <row r="37" spans="1:10" s="647" customFormat="1" ht="12" customHeight="1">
      <c r="A37" s="908" t="s">
        <v>1196</v>
      </c>
      <c r="B37" s="909" t="s">
        <v>1272</v>
      </c>
      <c r="C37" s="910">
        <v>0</v>
      </c>
      <c r="D37" s="922">
        <f t="shared" si="0"/>
        <v>0</v>
      </c>
      <c r="E37" s="923">
        <f t="shared" si="1"/>
        <v>0</v>
      </c>
      <c r="F37" s="948"/>
      <c r="G37" s="948"/>
      <c r="I37" s="1071">
        <v>0</v>
      </c>
    </row>
    <row r="38" spans="1:10" s="647" customFormat="1" ht="12" customHeight="1">
      <c r="A38" s="908" t="s">
        <v>1196</v>
      </c>
      <c r="B38" s="909" t="s">
        <v>1197</v>
      </c>
      <c r="C38" s="910">
        <v>1.1299999999999999</v>
      </c>
      <c r="D38" s="922">
        <f t="shared" si="0"/>
        <v>1.0300000000000002</v>
      </c>
      <c r="E38" s="923">
        <f t="shared" si="1"/>
        <v>2.16</v>
      </c>
      <c r="F38" s="948"/>
      <c r="G38" s="948"/>
      <c r="I38" s="1073">
        <v>2.16</v>
      </c>
    </row>
    <row r="39" spans="1:10" s="647" customFormat="1" ht="12" customHeight="1">
      <c r="A39" s="911"/>
      <c r="B39" s="909" t="s">
        <v>1195</v>
      </c>
      <c r="C39" s="910">
        <v>137973.09</v>
      </c>
      <c r="D39" s="922">
        <f t="shared" si="0"/>
        <v>36301.22</v>
      </c>
      <c r="E39" s="923">
        <f t="shared" si="1"/>
        <v>174274.31</v>
      </c>
      <c r="F39" s="948"/>
      <c r="G39" s="948"/>
      <c r="I39" s="1073">
        <v>174274.31</v>
      </c>
    </row>
    <row r="40" spans="1:10" s="647" customFormat="1" ht="12" customHeight="1">
      <c r="A40" s="908"/>
      <c r="B40" s="909" t="s">
        <v>1193</v>
      </c>
      <c r="C40" s="910">
        <v>0</v>
      </c>
      <c r="D40" s="922">
        <f t="shared" si="0"/>
        <v>0</v>
      </c>
      <c r="E40" s="923">
        <f t="shared" si="1"/>
        <v>0</v>
      </c>
      <c r="F40" s="948"/>
      <c r="G40" s="948"/>
      <c r="I40" s="1071">
        <v>0</v>
      </c>
    </row>
    <row r="41" spans="1:10" s="647" customFormat="1" ht="12" customHeight="1">
      <c r="A41" s="908"/>
      <c r="B41" s="909" t="s">
        <v>1247</v>
      </c>
      <c r="C41" s="910">
        <v>0</v>
      </c>
      <c r="D41" s="922">
        <f t="shared" si="0"/>
        <v>0</v>
      </c>
      <c r="E41" s="923">
        <f t="shared" ref="E41:E42" si="3">C41+D41</f>
        <v>0</v>
      </c>
      <c r="F41" s="948"/>
      <c r="G41" s="948"/>
      <c r="I41" s="1071">
        <v>0</v>
      </c>
    </row>
    <row r="42" spans="1:10" s="647" customFormat="1" ht="12" customHeight="1">
      <c r="A42" s="908"/>
      <c r="B42" s="909" t="s">
        <v>1261</v>
      </c>
      <c r="C42" s="910">
        <v>7241.38</v>
      </c>
      <c r="D42" s="922">
        <f t="shared" si="0"/>
        <v>0</v>
      </c>
      <c r="E42" s="924">
        <f t="shared" si="3"/>
        <v>7241.38</v>
      </c>
      <c r="F42" s="948"/>
      <c r="G42" s="948"/>
      <c r="I42" s="1073">
        <v>7241.38</v>
      </c>
    </row>
    <row r="43" spans="1:10" s="647" customFormat="1" ht="17.25" customHeight="1" thickBot="1">
      <c r="A43" s="911"/>
      <c r="B43" s="1365" t="s">
        <v>1214</v>
      </c>
      <c r="C43" s="1365"/>
      <c r="D43" s="1366"/>
      <c r="E43" s="912">
        <f>E16</f>
        <v>6490970.4399999995</v>
      </c>
      <c r="F43" s="949"/>
      <c r="G43" s="949"/>
      <c r="I43" s="1072"/>
      <c r="J43" s="907"/>
    </row>
    <row r="44" spans="1:10" s="647" customFormat="1" ht="12" customHeight="1" thickTop="1" thickBot="1">
      <c r="A44" s="913"/>
      <c r="B44" s="914"/>
      <c r="C44" s="915"/>
      <c r="D44" s="915"/>
      <c r="E44" s="916"/>
      <c r="F44" s="947"/>
      <c r="G44" s="947"/>
    </row>
    <row r="45" spans="1:10" s="647" customFormat="1" ht="12" customHeight="1">
      <c r="C45" s="890"/>
      <c r="D45" s="890"/>
      <c r="E45" s="891"/>
      <c r="F45" s="891"/>
      <c r="G45" s="891"/>
    </row>
    <row r="46" spans="1:10" s="647" customFormat="1" ht="12" customHeight="1">
      <c r="A46" s="743" t="s">
        <v>904</v>
      </c>
      <c r="C46" s="890"/>
      <c r="D46" s="890"/>
      <c r="E46" s="891"/>
      <c r="F46" s="891"/>
      <c r="G46" s="891"/>
    </row>
    <row r="47" spans="1:10" s="647" customFormat="1" ht="12" customHeight="1">
      <c r="C47" s="890"/>
      <c r="D47" s="890"/>
      <c r="E47" s="891"/>
      <c r="F47" s="891"/>
      <c r="G47" s="891"/>
    </row>
    <row r="48" spans="1:10" s="647" customFormat="1" ht="12" customHeight="1">
      <c r="C48" s="890"/>
      <c r="D48" s="890"/>
      <c r="E48" s="891"/>
      <c r="F48" s="891"/>
      <c r="G48" s="891"/>
    </row>
    <row r="49" spans="1:9" s="647" customFormat="1" ht="12" customHeight="1">
      <c r="A49" s="1003" t="s">
        <v>1277</v>
      </c>
      <c r="B49" s="1002"/>
      <c r="C49" s="890"/>
      <c r="D49" s="890"/>
      <c r="E49" s="891"/>
      <c r="F49" s="891"/>
      <c r="G49" s="891"/>
    </row>
    <row r="50" spans="1:9" s="647" customFormat="1" ht="12" customHeight="1">
      <c r="B50" s="1002"/>
      <c r="C50" s="890"/>
      <c r="D50" s="890"/>
      <c r="E50" s="891"/>
      <c r="F50" s="891"/>
      <c r="G50" s="891"/>
    </row>
    <row r="51" spans="1:9" s="647" customFormat="1" ht="12" customHeight="1">
      <c r="A51" s="917"/>
      <c r="C51" s="890"/>
      <c r="D51" s="890"/>
      <c r="E51" s="891"/>
      <c r="F51" s="891"/>
      <c r="G51" s="891"/>
    </row>
    <row r="52" spans="1:9" s="647" customFormat="1" ht="12" customHeight="1">
      <c r="C52" s="890"/>
      <c r="D52" s="890"/>
      <c r="E52" s="891"/>
      <c r="F52" s="891"/>
      <c r="G52" s="891"/>
    </row>
    <row r="53" spans="1:9" s="647" customFormat="1" ht="12" customHeight="1">
      <c r="C53" s="890"/>
      <c r="D53" s="890"/>
      <c r="E53" s="891"/>
      <c r="F53" s="891"/>
      <c r="G53" s="891"/>
    </row>
    <row r="54" spans="1:9" s="647" customFormat="1" ht="12" customHeight="1">
      <c r="A54" s="668"/>
      <c r="C54" s="890"/>
      <c r="D54" s="953"/>
      <c r="E54" s="954"/>
      <c r="F54" s="891"/>
      <c r="G54" s="891"/>
    </row>
    <row r="55" spans="1:9" s="647" customFormat="1" ht="12" customHeight="1">
      <c r="A55" s="771" t="s">
        <v>1224</v>
      </c>
      <c r="B55" s="1367"/>
      <c r="C55" s="1367"/>
      <c r="D55" s="1367" t="s">
        <v>1286</v>
      </c>
      <c r="E55" s="1367"/>
      <c r="F55" s="946"/>
      <c r="G55" s="946"/>
      <c r="H55" s="918"/>
    </row>
    <row r="56" spans="1:9" s="647" customFormat="1" ht="18.75" customHeight="1">
      <c r="A56" s="962" t="s">
        <v>1213</v>
      </c>
      <c r="B56" s="1355"/>
      <c r="C56" s="1355"/>
      <c r="D56" s="1363" t="s">
        <v>1349</v>
      </c>
      <c r="E56" s="1363"/>
      <c r="F56" s="943"/>
      <c r="G56" s="943"/>
      <c r="H56" s="919"/>
      <c r="I56" s="750"/>
    </row>
    <row r="57" spans="1:9" s="647" customFormat="1" ht="12" customHeight="1">
      <c r="A57" s="1368"/>
      <c r="B57" s="1368"/>
      <c r="C57" s="890"/>
      <c r="D57" s="1093"/>
      <c r="E57" s="1093"/>
      <c r="F57" s="920"/>
      <c r="G57" s="920"/>
      <c r="H57" s="750"/>
      <c r="I57" s="750"/>
    </row>
    <row r="58" spans="1:9" s="647" customFormat="1" ht="12" customHeight="1">
      <c r="A58" s="1356"/>
      <c r="B58" s="1356"/>
      <c r="C58" s="1356"/>
      <c r="D58" s="1356"/>
      <c r="E58" s="1356"/>
      <c r="F58" s="944"/>
      <c r="G58" s="944"/>
    </row>
    <row r="59" spans="1:9" s="647" customFormat="1" ht="12" customHeight="1">
      <c r="C59" s="890"/>
      <c r="D59" s="890"/>
      <c r="E59" s="891"/>
      <c r="F59" s="891"/>
      <c r="G59" s="891"/>
    </row>
  </sheetData>
  <mergeCells count="12">
    <mergeCell ref="B56:C56"/>
    <mergeCell ref="D56:E56"/>
    <mergeCell ref="A58:E58"/>
    <mergeCell ref="A9:E9"/>
    <mergeCell ref="A10:E10"/>
    <mergeCell ref="A11:E11"/>
    <mergeCell ref="A13:E13"/>
    <mergeCell ref="B43:D43"/>
    <mergeCell ref="B55:C55"/>
    <mergeCell ref="D55:E55"/>
    <mergeCell ref="D57:E57"/>
    <mergeCell ref="A57:B57"/>
  </mergeCells>
  <printOptions horizontalCentered="1"/>
  <pageMargins left="1.0236220472440944" right="0.78740157480314965" top="0.78740157480314965" bottom="0.39370078740157483" header="0" footer="0.23622047244094491"/>
  <pageSetup scale="79" orientation="landscape" r:id="rId1"/>
  <headerFooter alignWithMargins="0"/>
  <colBreaks count="1" manualBreakCount="1">
    <brk id="7" max="1048575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I374"/>
  <sheetViews>
    <sheetView topLeftCell="A338" zoomScale="120" zoomScaleNormal="120" workbookViewId="0">
      <selection activeCell="E47" sqref="E47"/>
    </sheetView>
  </sheetViews>
  <sheetFormatPr baseColWidth="10" defaultColWidth="13" defaultRowHeight="12.75" customHeight="1"/>
  <cols>
    <col min="1" max="1" width="48.140625" style="774" customWidth="1"/>
    <col min="2" max="6" width="17.7109375" style="774" customWidth="1"/>
    <col min="7" max="256" width="13" style="774"/>
    <col min="257" max="257" width="46.42578125" style="774" customWidth="1"/>
    <col min="258" max="262" width="17.7109375" style="774" customWidth="1"/>
    <col min="263" max="512" width="13" style="774"/>
    <col min="513" max="513" width="46.42578125" style="774" customWidth="1"/>
    <col min="514" max="518" width="17.7109375" style="774" customWidth="1"/>
    <col min="519" max="768" width="13" style="774"/>
    <col min="769" max="769" width="46.42578125" style="774" customWidth="1"/>
    <col min="770" max="774" width="17.7109375" style="774" customWidth="1"/>
    <col min="775" max="1024" width="13" style="774"/>
    <col min="1025" max="1025" width="46.42578125" style="774" customWidth="1"/>
    <col min="1026" max="1030" width="17.7109375" style="774" customWidth="1"/>
    <col min="1031" max="1280" width="13" style="774"/>
    <col min="1281" max="1281" width="46.42578125" style="774" customWidth="1"/>
    <col min="1282" max="1286" width="17.7109375" style="774" customWidth="1"/>
    <col min="1287" max="1536" width="13" style="774"/>
    <col min="1537" max="1537" width="46.42578125" style="774" customWidth="1"/>
    <col min="1538" max="1542" width="17.7109375" style="774" customWidth="1"/>
    <col min="1543" max="1792" width="13" style="774"/>
    <col min="1793" max="1793" width="46.42578125" style="774" customWidth="1"/>
    <col min="1794" max="1798" width="17.7109375" style="774" customWidth="1"/>
    <col min="1799" max="2048" width="13" style="774"/>
    <col min="2049" max="2049" width="46.42578125" style="774" customWidth="1"/>
    <col min="2050" max="2054" width="17.7109375" style="774" customWidth="1"/>
    <col min="2055" max="2304" width="13" style="774"/>
    <col min="2305" max="2305" width="46.42578125" style="774" customWidth="1"/>
    <col min="2306" max="2310" width="17.7109375" style="774" customWidth="1"/>
    <col min="2311" max="2560" width="13" style="774"/>
    <col min="2561" max="2561" width="46.42578125" style="774" customWidth="1"/>
    <col min="2562" max="2566" width="17.7109375" style="774" customWidth="1"/>
    <col min="2567" max="2816" width="13" style="774"/>
    <col min="2817" max="2817" width="46.42578125" style="774" customWidth="1"/>
    <col min="2818" max="2822" width="17.7109375" style="774" customWidth="1"/>
    <col min="2823" max="3072" width="13" style="774"/>
    <col min="3073" max="3073" width="46.42578125" style="774" customWidth="1"/>
    <col min="3074" max="3078" width="17.7109375" style="774" customWidth="1"/>
    <col min="3079" max="3328" width="13" style="774"/>
    <col min="3329" max="3329" width="46.42578125" style="774" customWidth="1"/>
    <col min="3330" max="3334" width="17.7109375" style="774" customWidth="1"/>
    <col min="3335" max="3584" width="13" style="774"/>
    <col min="3585" max="3585" width="46.42578125" style="774" customWidth="1"/>
    <col min="3586" max="3590" width="17.7109375" style="774" customWidth="1"/>
    <col min="3591" max="3840" width="13" style="774"/>
    <col min="3841" max="3841" width="46.42578125" style="774" customWidth="1"/>
    <col min="3842" max="3846" width="17.7109375" style="774" customWidth="1"/>
    <col min="3847" max="4096" width="13" style="774"/>
    <col min="4097" max="4097" width="46.42578125" style="774" customWidth="1"/>
    <col min="4098" max="4102" width="17.7109375" style="774" customWidth="1"/>
    <col min="4103" max="4352" width="13" style="774"/>
    <col min="4353" max="4353" width="46.42578125" style="774" customWidth="1"/>
    <col min="4354" max="4358" width="17.7109375" style="774" customWidth="1"/>
    <col min="4359" max="4608" width="13" style="774"/>
    <col min="4609" max="4609" width="46.42578125" style="774" customWidth="1"/>
    <col min="4610" max="4614" width="17.7109375" style="774" customWidth="1"/>
    <col min="4615" max="4864" width="13" style="774"/>
    <col min="4865" max="4865" width="46.42578125" style="774" customWidth="1"/>
    <col min="4866" max="4870" width="17.7109375" style="774" customWidth="1"/>
    <col min="4871" max="5120" width="13" style="774"/>
    <col min="5121" max="5121" width="46.42578125" style="774" customWidth="1"/>
    <col min="5122" max="5126" width="17.7109375" style="774" customWidth="1"/>
    <col min="5127" max="5376" width="13" style="774"/>
    <col min="5377" max="5377" width="46.42578125" style="774" customWidth="1"/>
    <col min="5378" max="5382" width="17.7109375" style="774" customWidth="1"/>
    <col min="5383" max="5632" width="13" style="774"/>
    <col min="5633" max="5633" width="46.42578125" style="774" customWidth="1"/>
    <col min="5634" max="5638" width="17.7109375" style="774" customWidth="1"/>
    <col min="5639" max="5888" width="13" style="774"/>
    <col min="5889" max="5889" width="46.42578125" style="774" customWidth="1"/>
    <col min="5890" max="5894" width="17.7109375" style="774" customWidth="1"/>
    <col min="5895" max="6144" width="13" style="774"/>
    <col min="6145" max="6145" width="46.42578125" style="774" customWidth="1"/>
    <col min="6146" max="6150" width="17.7109375" style="774" customWidth="1"/>
    <col min="6151" max="6400" width="13" style="774"/>
    <col min="6401" max="6401" width="46.42578125" style="774" customWidth="1"/>
    <col min="6402" max="6406" width="17.7109375" style="774" customWidth="1"/>
    <col min="6407" max="6656" width="13" style="774"/>
    <col min="6657" max="6657" width="46.42578125" style="774" customWidth="1"/>
    <col min="6658" max="6662" width="17.7109375" style="774" customWidth="1"/>
    <col min="6663" max="6912" width="13" style="774"/>
    <col min="6913" max="6913" width="46.42578125" style="774" customWidth="1"/>
    <col min="6914" max="6918" width="17.7109375" style="774" customWidth="1"/>
    <col min="6919" max="7168" width="13" style="774"/>
    <col min="7169" max="7169" width="46.42578125" style="774" customWidth="1"/>
    <col min="7170" max="7174" width="17.7109375" style="774" customWidth="1"/>
    <col min="7175" max="7424" width="13" style="774"/>
    <col min="7425" max="7425" width="46.42578125" style="774" customWidth="1"/>
    <col min="7426" max="7430" width="17.7109375" style="774" customWidth="1"/>
    <col min="7431" max="7680" width="13" style="774"/>
    <col min="7681" max="7681" width="46.42578125" style="774" customWidth="1"/>
    <col min="7682" max="7686" width="17.7109375" style="774" customWidth="1"/>
    <col min="7687" max="7936" width="13" style="774"/>
    <col min="7937" max="7937" width="46.42578125" style="774" customWidth="1"/>
    <col min="7938" max="7942" width="17.7109375" style="774" customWidth="1"/>
    <col min="7943" max="8192" width="13" style="774"/>
    <col min="8193" max="8193" width="46.42578125" style="774" customWidth="1"/>
    <col min="8194" max="8198" width="17.7109375" style="774" customWidth="1"/>
    <col min="8199" max="8448" width="13" style="774"/>
    <col min="8449" max="8449" width="46.42578125" style="774" customWidth="1"/>
    <col min="8450" max="8454" width="17.7109375" style="774" customWidth="1"/>
    <col min="8455" max="8704" width="13" style="774"/>
    <col min="8705" max="8705" width="46.42578125" style="774" customWidth="1"/>
    <col min="8706" max="8710" width="17.7109375" style="774" customWidth="1"/>
    <col min="8711" max="8960" width="13" style="774"/>
    <col min="8961" max="8961" width="46.42578125" style="774" customWidth="1"/>
    <col min="8962" max="8966" width="17.7109375" style="774" customWidth="1"/>
    <col min="8967" max="9216" width="13" style="774"/>
    <col min="9217" max="9217" width="46.42578125" style="774" customWidth="1"/>
    <col min="9218" max="9222" width="17.7109375" style="774" customWidth="1"/>
    <col min="9223" max="9472" width="13" style="774"/>
    <col min="9473" max="9473" width="46.42578125" style="774" customWidth="1"/>
    <col min="9474" max="9478" width="17.7109375" style="774" customWidth="1"/>
    <col min="9479" max="9728" width="13" style="774"/>
    <col min="9729" max="9729" width="46.42578125" style="774" customWidth="1"/>
    <col min="9730" max="9734" width="17.7109375" style="774" customWidth="1"/>
    <col min="9735" max="9984" width="13" style="774"/>
    <col min="9985" max="9985" width="46.42578125" style="774" customWidth="1"/>
    <col min="9986" max="9990" width="17.7109375" style="774" customWidth="1"/>
    <col min="9991" max="10240" width="13" style="774"/>
    <col min="10241" max="10241" width="46.42578125" style="774" customWidth="1"/>
    <col min="10242" max="10246" width="17.7109375" style="774" customWidth="1"/>
    <col min="10247" max="10496" width="13" style="774"/>
    <col min="10497" max="10497" width="46.42578125" style="774" customWidth="1"/>
    <col min="10498" max="10502" width="17.7109375" style="774" customWidth="1"/>
    <col min="10503" max="10752" width="13" style="774"/>
    <col min="10753" max="10753" width="46.42578125" style="774" customWidth="1"/>
    <col min="10754" max="10758" width="17.7109375" style="774" customWidth="1"/>
    <col min="10759" max="11008" width="13" style="774"/>
    <col min="11009" max="11009" width="46.42578125" style="774" customWidth="1"/>
    <col min="11010" max="11014" width="17.7109375" style="774" customWidth="1"/>
    <col min="11015" max="11264" width="13" style="774"/>
    <col min="11265" max="11265" width="46.42578125" style="774" customWidth="1"/>
    <col min="11266" max="11270" width="17.7109375" style="774" customWidth="1"/>
    <col min="11271" max="11520" width="13" style="774"/>
    <col min="11521" max="11521" width="46.42578125" style="774" customWidth="1"/>
    <col min="11522" max="11526" width="17.7109375" style="774" customWidth="1"/>
    <col min="11527" max="11776" width="13" style="774"/>
    <col min="11777" max="11777" width="46.42578125" style="774" customWidth="1"/>
    <col min="11778" max="11782" width="17.7109375" style="774" customWidth="1"/>
    <col min="11783" max="12032" width="13" style="774"/>
    <col min="12033" max="12033" width="46.42578125" style="774" customWidth="1"/>
    <col min="12034" max="12038" width="17.7109375" style="774" customWidth="1"/>
    <col min="12039" max="12288" width="13" style="774"/>
    <col min="12289" max="12289" width="46.42578125" style="774" customWidth="1"/>
    <col min="12290" max="12294" width="17.7109375" style="774" customWidth="1"/>
    <col min="12295" max="12544" width="13" style="774"/>
    <col min="12545" max="12545" width="46.42578125" style="774" customWidth="1"/>
    <col min="12546" max="12550" width="17.7109375" style="774" customWidth="1"/>
    <col min="12551" max="12800" width="13" style="774"/>
    <col min="12801" max="12801" width="46.42578125" style="774" customWidth="1"/>
    <col min="12802" max="12806" width="17.7109375" style="774" customWidth="1"/>
    <col min="12807" max="13056" width="13" style="774"/>
    <col min="13057" max="13057" width="46.42578125" style="774" customWidth="1"/>
    <col min="13058" max="13062" width="17.7109375" style="774" customWidth="1"/>
    <col min="13063" max="13312" width="13" style="774"/>
    <col min="13313" max="13313" width="46.42578125" style="774" customWidth="1"/>
    <col min="13314" max="13318" width="17.7109375" style="774" customWidth="1"/>
    <col min="13319" max="13568" width="13" style="774"/>
    <col min="13569" max="13569" width="46.42578125" style="774" customWidth="1"/>
    <col min="13570" max="13574" width="17.7109375" style="774" customWidth="1"/>
    <col min="13575" max="13824" width="13" style="774"/>
    <col min="13825" max="13825" width="46.42578125" style="774" customWidth="1"/>
    <col min="13826" max="13830" width="17.7109375" style="774" customWidth="1"/>
    <col min="13831" max="14080" width="13" style="774"/>
    <col min="14081" max="14081" width="46.42578125" style="774" customWidth="1"/>
    <col min="14082" max="14086" width="17.7109375" style="774" customWidth="1"/>
    <col min="14087" max="14336" width="13" style="774"/>
    <col min="14337" max="14337" width="46.42578125" style="774" customWidth="1"/>
    <col min="14338" max="14342" width="17.7109375" style="774" customWidth="1"/>
    <col min="14343" max="14592" width="13" style="774"/>
    <col min="14593" max="14593" width="46.42578125" style="774" customWidth="1"/>
    <col min="14594" max="14598" width="17.7109375" style="774" customWidth="1"/>
    <col min="14599" max="14848" width="13" style="774"/>
    <col min="14849" max="14849" width="46.42578125" style="774" customWidth="1"/>
    <col min="14850" max="14854" width="17.7109375" style="774" customWidth="1"/>
    <col min="14855" max="15104" width="13" style="774"/>
    <col min="15105" max="15105" width="46.42578125" style="774" customWidth="1"/>
    <col min="15106" max="15110" width="17.7109375" style="774" customWidth="1"/>
    <col min="15111" max="15360" width="13" style="774"/>
    <col min="15361" max="15361" width="46.42578125" style="774" customWidth="1"/>
    <col min="15362" max="15366" width="17.7109375" style="774" customWidth="1"/>
    <col min="15367" max="15616" width="13" style="774"/>
    <col min="15617" max="15617" width="46.42578125" style="774" customWidth="1"/>
    <col min="15618" max="15622" width="17.7109375" style="774" customWidth="1"/>
    <col min="15623" max="15872" width="13" style="774"/>
    <col min="15873" max="15873" width="46.42578125" style="774" customWidth="1"/>
    <col min="15874" max="15878" width="17.7109375" style="774" customWidth="1"/>
    <col min="15879" max="16128" width="13" style="774"/>
    <col min="16129" max="16129" width="46.42578125" style="774" customWidth="1"/>
    <col min="16130" max="16134" width="17.7109375" style="774" customWidth="1"/>
    <col min="16135" max="16384" width="13" style="774"/>
  </cols>
  <sheetData>
    <row r="1" spans="1:7" ht="12.75" customHeight="1">
      <c r="A1" s="1369" t="s">
        <v>914</v>
      </c>
      <c r="B1" s="1369"/>
      <c r="C1" s="1369"/>
      <c r="D1" s="1369"/>
      <c r="E1" s="1369"/>
      <c r="F1" s="1369"/>
    </row>
    <row r="2" spans="1:7" ht="12.75" customHeight="1">
      <c r="A2" s="775"/>
      <c r="B2" s="775"/>
      <c r="C2" s="775"/>
      <c r="D2" s="775"/>
      <c r="E2" s="775"/>
      <c r="F2" s="775"/>
    </row>
    <row r="3" spans="1:7" ht="12.75" customHeight="1">
      <c r="A3" s="1369" t="s">
        <v>1525</v>
      </c>
      <c r="B3" s="1369"/>
      <c r="C3" s="1369"/>
      <c r="D3" s="1369"/>
      <c r="E3" s="1369"/>
      <c r="F3" s="1369"/>
    </row>
    <row r="4" spans="1:7" ht="12.75" customHeight="1" thickBot="1">
      <c r="A4" s="775"/>
      <c r="B4" s="775"/>
      <c r="C4" s="775"/>
      <c r="D4" s="775"/>
      <c r="E4" s="775"/>
      <c r="F4" s="775"/>
    </row>
    <row r="5" spans="1:7" ht="12.75" customHeight="1" thickBot="1">
      <c r="A5" s="1370" t="s">
        <v>535</v>
      </c>
      <c r="B5" s="1371"/>
      <c r="C5" s="1371"/>
      <c r="D5" s="1371"/>
      <c r="E5" s="1371"/>
      <c r="F5" s="1372"/>
    </row>
    <row r="6" spans="1:7" ht="12.75" customHeight="1" thickBot="1"/>
    <row r="7" spans="1:7" ht="12.75" customHeight="1" thickBot="1">
      <c r="A7" s="863" t="s">
        <v>915</v>
      </c>
      <c r="B7" s="776" t="s">
        <v>319</v>
      </c>
      <c r="C7" s="776" t="s">
        <v>916</v>
      </c>
      <c r="D7" s="776" t="s">
        <v>917</v>
      </c>
      <c r="E7" s="776" t="s">
        <v>320</v>
      </c>
      <c r="F7" s="776" t="s">
        <v>321</v>
      </c>
    </row>
    <row r="8" spans="1:7" s="777" customFormat="1" ht="12.75" customHeight="1">
      <c r="A8" s="1051" t="s">
        <v>918</v>
      </c>
      <c r="B8" s="1049">
        <v>257336.7</v>
      </c>
      <c r="C8" s="1049">
        <v>10675140.01</v>
      </c>
      <c r="D8" s="1049">
        <v>10447250.4</v>
      </c>
      <c r="E8" s="1049">
        <v>485226.31</v>
      </c>
      <c r="F8" s="1049">
        <v>227889.61</v>
      </c>
    </row>
    <row r="9" spans="1:7" s="777" customFormat="1" ht="12.75" customHeight="1">
      <c r="A9" s="1051" t="s">
        <v>919</v>
      </c>
      <c r="B9" s="1049">
        <v>5845935.4400000004</v>
      </c>
      <c r="C9" s="1049">
        <v>373295.45</v>
      </c>
      <c r="D9" s="1049">
        <v>1395.1</v>
      </c>
      <c r="E9" s="1049">
        <v>6217835.79</v>
      </c>
      <c r="F9" s="1049">
        <v>371900.35</v>
      </c>
    </row>
    <row r="10" spans="1:7" s="777" customFormat="1" ht="12.75" customHeight="1">
      <c r="A10" s="1051" t="s">
        <v>920</v>
      </c>
      <c r="B10" s="1049">
        <v>392485.76</v>
      </c>
      <c r="C10" s="1049">
        <v>0</v>
      </c>
      <c r="D10" s="1053">
        <v>0</v>
      </c>
      <c r="E10" s="1049">
        <v>392485.76</v>
      </c>
      <c r="F10" s="1049">
        <v>0</v>
      </c>
    </row>
    <row r="11" spans="1:7" s="777" customFormat="1" ht="12.75" customHeight="1">
      <c r="A11" s="1051" t="s">
        <v>921</v>
      </c>
      <c r="B11" s="1049">
        <v>17704.330000000002</v>
      </c>
      <c r="C11" s="1049">
        <v>150</v>
      </c>
      <c r="D11" s="1049">
        <v>150</v>
      </c>
      <c r="E11" s="1049">
        <v>17704.330000000002</v>
      </c>
      <c r="F11" s="1049">
        <v>0</v>
      </c>
    </row>
    <row r="12" spans="1:7" s="777" customFormat="1" ht="12.75" customHeight="1">
      <c r="A12" s="1051" t="s">
        <v>922</v>
      </c>
      <c r="B12" s="1049">
        <v>974237.73</v>
      </c>
      <c r="C12" s="1049">
        <v>21299404.280000001</v>
      </c>
      <c r="D12" s="1049">
        <v>21419283.280000001</v>
      </c>
      <c r="E12" s="1049">
        <v>854358.73</v>
      </c>
      <c r="F12" s="1049">
        <v>-119879</v>
      </c>
    </row>
    <row r="13" spans="1:7" s="777" customFormat="1" ht="12.75" customHeight="1">
      <c r="A13" s="1051" t="s">
        <v>923</v>
      </c>
      <c r="B13" s="1049">
        <v>3368472.43</v>
      </c>
      <c r="C13" s="1049">
        <v>1638349.11</v>
      </c>
      <c r="D13" s="1049">
        <v>4931383.13</v>
      </c>
      <c r="E13" s="1049">
        <v>75438.41</v>
      </c>
      <c r="F13" s="1049">
        <v>-3293034.02</v>
      </c>
      <c r="G13" s="778"/>
    </row>
    <row r="14" spans="1:7" s="777" customFormat="1" ht="12.75" customHeight="1">
      <c r="A14" s="1051" t="s">
        <v>924</v>
      </c>
      <c r="B14" s="1049">
        <v>3978562.15</v>
      </c>
      <c r="C14" s="1049">
        <v>2889536.76</v>
      </c>
      <c r="D14" s="1049">
        <v>84656</v>
      </c>
      <c r="E14" s="1049">
        <v>6783442.9100000001</v>
      </c>
      <c r="F14" s="1049">
        <v>2804880.76</v>
      </c>
    </row>
    <row r="15" spans="1:7" s="777" customFormat="1" ht="12.75" customHeight="1">
      <c r="A15" s="1051" t="s">
        <v>925</v>
      </c>
      <c r="B15" s="1049">
        <v>1190136.6000000001</v>
      </c>
      <c r="C15" s="1049">
        <v>3034098</v>
      </c>
      <c r="D15" s="1049">
        <v>1008692</v>
      </c>
      <c r="E15" s="1049">
        <v>3215542.6</v>
      </c>
      <c r="F15" s="1049">
        <v>2025406</v>
      </c>
    </row>
    <row r="16" spans="1:7" s="777" customFormat="1" ht="12.75" customHeight="1">
      <c r="A16" s="1051" t="s">
        <v>926</v>
      </c>
      <c r="B16" s="1049">
        <v>1923565.07</v>
      </c>
      <c r="C16" s="1049">
        <v>26574.799999999999</v>
      </c>
      <c r="D16" s="1053">
        <v>0</v>
      </c>
      <c r="E16" s="1049">
        <v>1950139.87</v>
      </c>
      <c r="F16" s="1049">
        <v>26574.799999999999</v>
      </c>
    </row>
    <row r="17" spans="1:7" s="777" customFormat="1" ht="12.75" customHeight="1">
      <c r="A17" s="1051" t="s">
        <v>927</v>
      </c>
      <c r="B17" s="1049">
        <v>482729.84</v>
      </c>
      <c r="C17" s="1049">
        <v>0</v>
      </c>
      <c r="D17" s="1053">
        <v>0</v>
      </c>
      <c r="E17" s="1049">
        <v>482729.84</v>
      </c>
      <c r="F17" s="1049">
        <v>0</v>
      </c>
    </row>
    <row r="18" spans="1:7" s="777" customFormat="1" ht="12.75" customHeight="1">
      <c r="A18" s="1051" t="s">
        <v>928</v>
      </c>
      <c r="B18" s="1049">
        <v>147322.04999999999</v>
      </c>
      <c r="C18" s="1049">
        <v>0</v>
      </c>
      <c r="D18" s="1053">
        <v>0</v>
      </c>
      <c r="E18" s="1049">
        <v>147322.04999999999</v>
      </c>
      <c r="F18" s="1049">
        <v>0</v>
      </c>
    </row>
    <row r="19" spans="1:7" s="777" customFormat="1" ht="12.75" customHeight="1">
      <c r="A19" s="1051" t="s">
        <v>929</v>
      </c>
      <c r="B19" s="1049">
        <v>10031.02</v>
      </c>
      <c r="C19" s="1049">
        <v>0</v>
      </c>
      <c r="D19" s="1049">
        <v>0</v>
      </c>
      <c r="E19" s="1049">
        <v>10031.02</v>
      </c>
      <c r="F19" s="1049">
        <v>0</v>
      </c>
    </row>
    <row r="20" spans="1:7" s="777" customFormat="1" ht="12.75" customHeight="1">
      <c r="A20" s="1051" t="s">
        <v>930</v>
      </c>
      <c r="B20" s="1049">
        <v>56076.52</v>
      </c>
      <c r="C20" s="1049">
        <v>62.06</v>
      </c>
      <c r="D20" s="1053">
        <v>0</v>
      </c>
      <c r="E20" s="1049">
        <v>56138.58</v>
      </c>
      <c r="F20" s="1049">
        <v>62.06</v>
      </c>
    </row>
    <row r="21" spans="1:7" s="777" customFormat="1" ht="12.75" customHeight="1">
      <c r="A21" s="1051" t="s">
        <v>931</v>
      </c>
      <c r="B21" s="1049">
        <v>113382.5</v>
      </c>
      <c r="C21" s="1049">
        <v>125.48</v>
      </c>
      <c r="D21" s="1053">
        <v>0</v>
      </c>
      <c r="E21" s="1049">
        <v>113507.98</v>
      </c>
      <c r="F21" s="1049">
        <v>125.48</v>
      </c>
      <c r="G21" s="778"/>
    </row>
    <row r="22" spans="1:7" s="777" customFormat="1" ht="12.75" customHeight="1">
      <c r="A22" s="1051" t="s">
        <v>932</v>
      </c>
      <c r="B22" s="1049">
        <v>226632.45</v>
      </c>
      <c r="C22" s="1049">
        <v>330492.83</v>
      </c>
      <c r="D22" s="1049">
        <v>333033.98</v>
      </c>
      <c r="E22" s="1049">
        <v>224091.3</v>
      </c>
      <c r="F22" s="1049">
        <v>-2541.15</v>
      </c>
    </row>
    <row r="23" spans="1:7" s="777" customFormat="1" ht="12.75" customHeight="1">
      <c r="A23" s="1051" t="s">
        <v>933</v>
      </c>
      <c r="B23" s="1049">
        <v>13613.32</v>
      </c>
      <c r="C23" s="1049">
        <v>8.9</v>
      </c>
      <c r="D23" s="1053">
        <v>0</v>
      </c>
      <c r="E23" s="1049">
        <v>13622.22</v>
      </c>
      <c r="F23" s="1049">
        <v>8.9</v>
      </c>
    </row>
    <row r="24" spans="1:7" s="777" customFormat="1" ht="12.75" customHeight="1">
      <c r="A24" s="1051" t="s">
        <v>934</v>
      </c>
      <c r="B24" s="1049">
        <v>234662.02</v>
      </c>
      <c r="C24" s="1049">
        <v>259.69</v>
      </c>
      <c r="D24" s="1053">
        <v>0</v>
      </c>
      <c r="E24" s="1049">
        <v>234921.71</v>
      </c>
      <c r="F24" s="1049">
        <v>259.69</v>
      </c>
    </row>
    <row r="25" spans="1:7" s="777" customFormat="1" ht="12.75" customHeight="1">
      <c r="A25" s="1051" t="s">
        <v>935</v>
      </c>
      <c r="B25" s="1049">
        <v>10576.68</v>
      </c>
      <c r="C25" s="1049">
        <v>6.91</v>
      </c>
      <c r="D25" s="1053">
        <v>0</v>
      </c>
      <c r="E25" s="1049">
        <v>10583.59</v>
      </c>
      <c r="F25" s="1049">
        <v>6.91</v>
      </c>
    </row>
    <row r="26" spans="1:7" s="777" customFormat="1" ht="12.75" customHeight="1">
      <c r="A26" s="1051" t="s">
        <v>936</v>
      </c>
      <c r="B26" s="1049">
        <v>6917089.6500000004</v>
      </c>
      <c r="C26" s="1049">
        <v>75041.98</v>
      </c>
      <c r="D26" s="1053">
        <v>0</v>
      </c>
      <c r="E26" s="1049">
        <v>6992131.6299999999</v>
      </c>
      <c r="F26" s="1049">
        <v>75041.98</v>
      </c>
    </row>
    <row r="27" spans="1:7" s="777" customFormat="1" ht="12.75" customHeight="1">
      <c r="A27" s="1051" t="s">
        <v>1262</v>
      </c>
      <c r="B27" s="1049">
        <v>1010778.3</v>
      </c>
      <c r="C27" s="1049">
        <v>9761524.8499999996</v>
      </c>
      <c r="D27" s="1049">
        <v>10772303.15</v>
      </c>
      <c r="E27" s="1049">
        <v>0</v>
      </c>
      <c r="F27" s="1049">
        <v>-1010778.3</v>
      </c>
    </row>
    <row r="28" spans="1:7" s="777" customFormat="1" ht="12.75" customHeight="1">
      <c r="A28" s="1051" t="s">
        <v>1305</v>
      </c>
      <c r="B28" s="1049">
        <v>3211428.81</v>
      </c>
      <c r="C28" s="1049">
        <v>15896515.51</v>
      </c>
      <c r="D28" s="1049">
        <v>18997822.510000002</v>
      </c>
      <c r="E28" s="1049">
        <v>110121.81</v>
      </c>
      <c r="F28" s="1049">
        <v>-3101307</v>
      </c>
      <c r="G28" s="778"/>
    </row>
    <row r="29" spans="1:7" s="777" customFormat="1" ht="12.75" customHeight="1">
      <c r="A29" s="1051" t="s">
        <v>1306</v>
      </c>
      <c r="B29" s="1049">
        <v>6286367.0899999999</v>
      </c>
      <c r="C29" s="1049">
        <v>1174.97</v>
      </c>
      <c r="D29" s="1049">
        <v>6287542.0599999996</v>
      </c>
      <c r="E29" s="1049">
        <v>0</v>
      </c>
      <c r="F29" s="1049">
        <v>-6286367.0899999999</v>
      </c>
    </row>
    <row r="30" spans="1:7" s="777" customFormat="1" ht="12.75" customHeight="1">
      <c r="A30" s="1051" t="s">
        <v>1341</v>
      </c>
      <c r="B30" s="1049">
        <v>3247495.62</v>
      </c>
      <c r="C30" s="1049">
        <v>2070.77</v>
      </c>
      <c r="D30" s="1049">
        <v>3249566.39</v>
      </c>
      <c r="E30" s="1049">
        <v>0</v>
      </c>
      <c r="F30" s="1049">
        <v>-3247495.62</v>
      </c>
    </row>
    <row r="31" spans="1:7" s="777" customFormat="1" ht="12.75" customHeight="1">
      <c r="A31" s="1051" t="s">
        <v>1342</v>
      </c>
      <c r="B31" s="1049">
        <v>1154856.02</v>
      </c>
      <c r="C31" s="1049">
        <v>151751.94</v>
      </c>
      <c r="D31" s="1049">
        <v>1306607.96</v>
      </c>
      <c r="E31" s="1049">
        <v>0</v>
      </c>
      <c r="F31" s="1049">
        <v>-1154856.02</v>
      </c>
    </row>
    <row r="32" spans="1:7" s="777" customFormat="1" ht="12.75" customHeight="1">
      <c r="A32" s="1051" t="s">
        <v>1353</v>
      </c>
      <c r="B32" s="1049">
        <v>24474.01</v>
      </c>
      <c r="C32" s="1049">
        <v>2.36</v>
      </c>
      <c r="D32" s="1049">
        <v>24476.37</v>
      </c>
      <c r="E32" s="1049">
        <v>0</v>
      </c>
      <c r="F32" s="1049">
        <v>-24474.01</v>
      </c>
    </row>
    <row r="33" spans="1:6" s="777" customFormat="1" ht="12.75" customHeight="1">
      <c r="A33" s="1051" t="s">
        <v>1445</v>
      </c>
      <c r="B33" s="1049">
        <v>0</v>
      </c>
      <c r="C33" s="1049">
        <v>10118109.199999999</v>
      </c>
      <c r="D33" s="1049">
        <v>5791606.5300000003</v>
      </c>
      <c r="E33" s="1049">
        <v>4326502.67</v>
      </c>
      <c r="F33" s="1049">
        <v>4326502.67</v>
      </c>
    </row>
    <row r="34" spans="1:6" s="777" customFormat="1" ht="12.75" customHeight="1">
      <c r="A34" s="1051" t="s">
        <v>1446</v>
      </c>
      <c r="B34" s="1049">
        <v>0</v>
      </c>
      <c r="C34" s="1049">
        <v>23356353.600000001</v>
      </c>
      <c r="D34" s="1049">
        <v>18654309.440000001</v>
      </c>
      <c r="E34" s="1049">
        <v>4702044.1600000001</v>
      </c>
      <c r="F34" s="1049">
        <v>4702044.1600000001</v>
      </c>
    </row>
    <row r="35" spans="1:6" s="784" customFormat="1" ht="12.75" customHeight="1">
      <c r="A35" s="1051" t="s">
        <v>937</v>
      </c>
      <c r="B35" s="1049">
        <v>4727409.38</v>
      </c>
      <c r="C35" s="1049">
        <v>65262.22</v>
      </c>
      <c r="D35" s="1049">
        <v>187511.67999999999</v>
      </c>
      <c r="E35" s="1049">
        <v>4605159.92</v>
      </c>
      <c r="F35" s="1049">
        <v>-122249.46</v>
      </c>
    </row>
    <row r="36" spans="1:6" s="784" customFormat="1" ht="12.75" customHeight="1">
      <c r="A36" s="1054" t="s">
        <v>938</v>
      </c>
      <c r="B36" s="1055">
        <v>45823361.490000002</v>
      </c>
      <c r="C36" s="1055">
        <v>99695311.680000007</v>
      </c>
      <c r="D36" s="1055">
        <v>103497589.98</v>
      </c>
      <c r="E36" s="1055">
        <v>42021083.189999998</v>
      </c>
      <c r="F36" s="1055">
        <v>-3802278.3</v>
      </c>
    </row>
    <row r="37" spans="1:6" s="784" customFormat="1" ht="12.75" customHeight="1">
      <c r="A37" s="1054" t="s">
        <v>939</v>
      </c>
      <c r="B37" s="1055">
        <v>45823361.490000002</v>
      </c>
      <c r="C37" s="1055">
        <v>99695311.680000007</v>
      </c>
      <c r="D37" s="1055">
        <v>103497589.98</v>
      </c>
      <c r="E37" s="1055">
        <v>42021083.189999998</v>
      </c>
      <c r="F37" s="1055">
        <v>-3802278.3</v>
      </c>
    </row>
    <row r="38" spans="1:6" s="784" customFormat="1" ht="12.75" customHeight="1">
      <c r="A38" s="1051" t="s">
        <v>722</v>
      </c>
      <c r="B38" s="1049">
        <v>0</v>
      </c>
      <c r="C38" s="1049">
        <v>7029.6</v>
      </c>
      <c r="D38" s="1049">
        <v>7029.6</v>
      </c>
      <c r="E38" s="1049">
        <v>0</v>
      </c>
      <c r="F38" s="1049">
        <v>0</v>
      </c>
    </row>
    <row r="39" spans="1:6" s="777" customFormat="1" ht="12.75" customHeight="1">
      <c r="A39" s="1051" t="s">
        <v>723</v>
      </c>
      <c r="B39" s="1049">
        <v>0</v>
      </c>
      <c r="C39" s="1049">
        <v>70.47</v>
      </c>
      <c r="D39" s="1053">
        <v>0</v>
      </c>
      <c r="E39" s="1049">
        <v>70.47</v>
      </c>
      <c r="F39" s="1049">
        <v>70.47</v>
      </c>
    </row>
    <row r="40" spans="1:6" s="777" customFormat="1" ht="12.75" customHeight="1">
      <c r="A40" s="1051" t="s">
        <v>724</v>
      </c>
      <c r="B40" s="1049">
        <v>1591737.33</v>
      </c>
      <c r="C40" s="1049">
        <v>17000</v>
      </c>
      <c r="D40" s="1049">
        <v>25000</v>
      </c>
      <c r="E40" s="1049">
        <v>1583737.33</v>
      </c>
      <c r="F40" s="1049">
        <v>-8000</v>
      </c>
    </row>
    <row r="41" spans="1:6" s="777" customFormat="1" ht="12.75" customHeight="1">
      <c r="A41" s="1051" t="s">
        <v>725</v>
      </c>
      <c r="B41" s="1049">
        <v>3306.3</v>
      </c>
      <c r="C41" s="1049">
        <v>49999.35</v>
      </c>
      <c r="D41" s="1049">
        <v>43366.13</v>
      </c>
      <c r="E41" s="1049">
        <v>9939.52</v>
      </c>
      <c r="F41" s="1049">
        <v>6633.22</v>
      </c>
    </row>
    <row r="42" spans="1:6" s="777" customFormat="1" ht="12.75" customHeight="1">
      <c r="A42" s="1051" t="s">
        <v>726</v>
      </c>
      <c r="B42" s="1049">
        <v>0</v>
      </c>
      <c r="C42" s="1049">
        <v>60280818.159999996</v>
      </c>
      <c r="D42" s="1049">
        <v>60173281.119999997</v>
      </c>
      <c r="E42" s="1049">
        <v>107537.04</v>
      </c>
      <c r="F42" s="1049">
        <v>107537.04</v>
      </c>
    </row>
    <row r="43" spans="1:6" s="777" customFormat="1" ht="12.75" customHeight="1">
      <c r="A43" s="1054" t="s">
        <v>940</v>
      </c>
      <c r="B43" s="1055">
        <v>1595043.63</v>
      </c>
      <c r="C43" s="1055">
        <v>60354917.579999998</v>
      </c>
      <c r="D43" s="1055">
        <v>60248676.850000001</v>
      </c>
      <c r="E43" s="1055">
        <v>1701284.36</v>
      </c>
      <c r="F43" s="1055">
        <v>106240.73</v>
      </c>
    </row>
    <row r="44" spans="1:6" s="821" customFormat="1" ht="12.75" customHeight="1">
      <c r="A44" s="1051" t="s">
        <v>728</v>
      </c>
      <c r="B44" s="1049">
        <v>0</v>
      </c>
      <c r="C44" s="1049">
        <v>38000</v>
      </c>
      <c r="D44" s="1053">
        <v>0</v>
      </c>
      <c r="E44" s="1049">
        <v>38000</v>
      </c>
      <c r="F44" s="1049">
        <v>38000</v>
      </c>
    </row>
    <row r="45" spans="1:6" s="821" customFormat="1" ht="12.75" customHeight="1">
      <c r="A45" s="1054" t="s">
        <v>941</v>
      </c>
      <c r="B45" s="1055">
        <v>0</v>
      </c>
      <c r="C45" s="1055">
        <v>38000</v>
      </c>
      <c r="D45" s="1056">
        <v>0</v>
      </c>
      <c r="E45" s="1055">
        <v>38000</v>
      </c>
      <c r="F45" s="1055">
        <v>38000</v>
      </c>
    </row>
    <row r="46" spans="1:6" s="784" customFormat="1" ht="12.75" customHeight="1">
      <c r="A46" s="1054" t="s">
        <v>942</v>
      </c>
      <c r="B46" s="1055">
        <v>1595043.63</v>
      </c>
      <c r="C46" s="1055">
        <v>60392917.579999998</v>
      </c>
      <c r="D46" s="1055">
        <v>60248676.850000001</v>
      </c>
      <c r="E46" s="1055">
        <v>1739284.36</v>
      </c>
      <c r="F46" s="1055">
        <v>144240.73000000001</v>
      </c>
    </row>
    <row r="47" spans="1:6" s="784" customFormat="1" ht="12.75" customHeight="1">
      <c r="A47" s="1051" t="s">
        <v>943</v>
      </c>
      <c r="B47" s="1049">
        <v>741723.91</v>
      </c>
      <c r="C47" s="1049">
        <v>6539789.0099999998</v>
      </c>
      <c r="D47" s="1049">
        <v>6817379.1799999997</v>
      </c>
      <c r="E47" s="1049">
        <v>464133.74</v>
      </c>
      <c r="F47" s="1049">
        <v>-277590.17</v>
      </c>
    </row>
    <row r="48" spans="1:6" s="784" customFormat="1" ht="12.75" customHeight="1">
      <c r="A48" s="1054" t="s">
        <v>944</v>
      </c>
      <c r="B48" s="1055">
        <v>741723.91</v>
      </c>
      <c r="C48" s="1055">
        <v>6539789.0099999998</v>
      </c>
      <c r="D48" s="1055">
        <v>6817379.1799999997</v>
      </c>
      <c r="E48" s="1055">
        <v>464133.74</v>
      </c>
      <c r="F48" s="1055">
        <v>-277590.17</v>
      </c>
    </row>
    <row r="49" spans="1:6" s="784" customFormat="1" ht="12.75" customHeight="1">
      <c r="A49" s="1054" t="s">
        <v>945</v>
      </c>
      <c r="B49" s="1055">
        <v>741723.91</v>
      </c>
      <c r="C49" s="1055">
        <v>6539789.0099999998</v>
      </c>
      <c r="D49" s="1055">
        <v>6817379.1799999997</v>
      </c>
      <c r="E49" s="1055">
        <v>464133.74</v>
      </c>
      <c r="F49" s="1055">
        <v>-277590.17</v>
      </c>
    </row>
    <row r="50" spans="1:6" s="784" customFormat="1" ht="12.75" customHeight="1">
      <c r="A50" s="1051" t="s">
        <v>1356</v>
      </c>
      <c r="B50" s="1049">
        <v>23745</v>
      </c>
      <c r="C50" s="1049">
        <v>0</v>
      </c>
      <c r="D50" s="1049">
        <v>23745</v>
      </c>
      <c r="E50" s="1049">
        <v>0</v>
      </c>
      <c r="F50" s="1049">
        <v>-23745</v>
      </c>
    </row>
    <row r="51" spans="1:6" s="777" customFormat="1" ht="12.75" customHeight="1">
      <c r="A51" s="1054" t="s">
        <v>1357</v>
      </c>
      <c r="B51" s="1055">
        <v>23745</v>
      </c>
      <c r="C51" s="1055">
        <v>0</v>
      </c>
      <c r="D51" s="1055">
        <v>23745</v>
      </c>
      <c r="E51" s="1055">
        <v>0</v>
      </c>
      <c r="F51" s="1055">
        <v>-23745</v>
      </c>
    </row>
    <row r="52" spans="1:6" s="784" customFormat="1" ht="12.75" customHeight="1">
      <c r="A52" s="1054" t="s">
        <v>1358</v>
      </c>
      <c r="B52" s="1055">
        <v>23745</v>
      </c>
      <c r="C52" s="1055">
        <v>0</v>
      </c>
      <c r="D52" s="1055">
        <v>23745</v>
      </c>
      <c r="E52" s="1055">
        <v>0</v>
      </c>
      <c r="F52" s="1055">
        <v>-23745</v>
      </c>
    </row>
    <row r="53" spans="1:6" s="784" customFormat="1" ht="12.75" customHeight="1">
      <c r="A53" s="1051" t="s">
        <v>946</v>
      </c>
      <c r="B53" s="1049">
        <v>36550</v>
      </c>
      <c r="C53" s="1049">
        <v>0</v>
      </c>
      <c r="D53" s="1053">
        <v>0</v>
      </c>
      <c r="E53" s="1049">
        <v>36550</v>
      </c>
      <c r="F53" s="1049">
        <v>0</v>
      </c>
    </row>
    <row r="54" spans="1:6" s="784" customFormat="1" ht="12.75" customHeight="1">
      <c r="A54" s="1057" t="s">
        <v>947</v>
      </c>
      <c r="B54" s="1058">
        <v>36550</v>
      </c>
      <c r="C54" s="1058">
        <v>0</v>
      </c>
      <c r="D54" s="1074">
        <v>0</v>
      </c>
      <c r="E54" s="1058">
        <v>36550</v>
      </c>
      <c r="F54" s="1058">
        <v>0</v>
      </c>
    </row>
    <row r="55" spans="1:6" s="784" customFormat="1" ht="12.75" customHeight="1">
      <c r="A55" s="1059" t="s">
        <v>948</v>
      </c>
      <c r="B55" s="1060">
        <v>36550</v>
      </c>
      <c r="C55" s="1060">
        <v>0</v>
      </c>
      <c r="D55" s="1063">
        <v>0</v>
      </c>
      <c r="E55" s="1060">
        <v>36550</v>
      </c>
      <c r="F55" s="1060">
        <v>0</v>
      </c>
    </row>
    <row r="56" spans="1:6" s="784" customFormat="1" ht="15" customHeight="1">
      <c r="A56" s="1054" t="s">
        <v>949</v>
      </c>
      <c r="B56" s="1055">
        <v>48220424.030000001</v>
      </c>
      <c r="C56" s="1055">
        <v>166628018.27000001</v>
      </c>
      <c r="D56" s="1055">
        <v>170587391.00999999</v>
      </c>
      <c r="E56" s="1055">
        <v>44261051.289999999</v>
      </c>
      <c r="F56" s="1055">
        <v>-3959372.74</v>
      </c>
    </row>
    <row r="57" spans="1:6" s="777" customFormat="1" ht="12.75" customHeight="1">
      <c r="A57" s="1051" t="s">
        <v>1283</v>
      </c>
      <c r="B57" s="1049">
        <v>500000</v>
      </c>
      <c r="C57" s="1049">
        <v>0</v>
      </c>
      <c r="D57" s="1053">
        <v>0</v>
      </c>
      <c r="E57" s="1049">
        <v>500000</v>
      </c>
      <c r="F57" s="1049">
        <v>0</v>
      </c>
    </row>
    <row r="58" spans="1:6" s="784" customFormat="1" ht="12.75" customHeight="1">
      <c r="A58" s="1054" t="s">
        <v>1284</v>
      </c>
      <c r="B58" s="1055">
        <v>500000</v>
      </c>
      <c r="C58" s="1055">
        <v>0</v>
      </c>
      <c r="D58" s="1056">
        <v>0</v>
      </c>
      <c r="E58" s="1055">
        <v>500000</v>
      </c>
      <c r="F58" s="1055">
        <v>0</v>
      </c>
    </row>
    <row r="59" spans="1:6" s="784" customFormat="1" ht="12.75" customHeight="1">
      <c r="A59" s="1054" t="s">
        <v>1285</v>
      </c>
      <c r="B59" s="1055">
        <v>500000</v>
      </c>
      <c r="C59" s="1055">
        <v>0</v>
      </c>
      <c r="D59" s="1056">
        <v>0</v>
      </c>
      <c r="E59" s="1055">
        <v>500000</v>
      </c>
      <c r="F59" s="1055">
        <v>0</v>
      </c>
    </row>
    <row r="60" spans="1:6" s="777" customFormat="1" ht="12.75" customHeight="1">
      <c r="A60" s="1051" t="s">
        <v>950</v>
      </c>
      <c r="B60" s="1049">
        <v>14916639.51</v>
      </c>
      <c r="C60" s="1049">
        <v>0</v>
      </c>
      <c r="D60" s="1053">
        <v>0</v>
      </c>
      <c r="E60" s="1049">
        <v>14916639.51</v>
      </c>
      <c r="F60" s="1049">
        <v>0</v>
      </c>
    </row>
    <row r="61" spans="1:6" s="784" customFormat="1" ht="12.75" customHeight="1">
      <c r="A61" s="1054" t="s">
        <v>951</v>
      </c>
      <c r="B61" s="1055">
        <v>14916639.51</v>
      </c>
      <c r="C61" s="1055">
        <v>0</v>
      </c>
      <c r="D61" s="1056">
        <v>0</v>
      </c>
      <c r="E61" s="1055">
        <v>14916639.51</v>
      </c>
      <c r="F61" s="1055">
        <v>0</v>
      </c>
    </row>
    <row r="62" spans="1:6" s="784" customFormat="1" ht="12.75" customHeight="1">
      <c r="A62" s="1051" t="s">
        <v>952</v>
      </c>
      <c r="B62" s="1049">
        <v>127609.65</v>
      </c>
      <c r="C62" s="1049">
        <v>0</v>
      </c>
      <c r="D62" s="1053">
        <v>0</v>
      </c>
      <c r="E62" s="1049">
        <v>127609.65</v>
      </c>
      <c r="F62" s="1049">
        <v>0</v>
      </c>
    </row>
    <row r="63" spans="1:6" s="784" customFormat="1" ht="12.75" customHeight="1">
      <c r="A63" s="1051" t="s">
        <v>953</v>
      </c>
      <c r="B63" s="1049">
        <v>59789621.409999996</v>
      </c>
      <c r="C63" s="1049">
        <v>0</v>
      </c>
      <c r="D63" s="1053">
        <v>0</v>
      </c>
      <c r="E63" s="1049">
        <v>59789621.409999996</v>
      </c>
      <c r="F63" s="1049">
        <v>0</v>
      </c>
    </row>
    <row r="64" spans="1:6" s="777" customFormat="1" ht="12.75" customHeight="1">
      <c r="A64" s="1054" t="s">
        <v>954</v>
      </c>
      <c r="B64" s="1055">
        <v>59917231.060000002</v>
      </c>
      <c r="C64" s="1055">
        <v>0</v>
      </c>
      <c r="D64" s="1056">
        <v>0</v>
      </c>
      <c r="E64" s="1055">
        <v>59917231.060000002</v>
      </c>
      <c r="F64" s="1055">
        <v>0</v>
      </c>
    </row>
    <row r="65" spans="1:8" s="784" customFormat="1" ht="12.75" customHeight="1">
      <c r="A65" s="1051" t="s">
        <v>955</v>
      </c>
      <c r="B65" s="1049">
        <v>18066193.379999999</v>
      </c>
      <c r="C65" s="1049">
        <v>0</v>
      </c>
      <c r="D65" s="1053">
        <v>0</v>
      </c>
      <c r="E65" s="1049">
        <v>18066193.379999999</v>
      </c>
      <c r="F65" s="1049">
        <v>0</v>
      </c>
    </row>
    <row r="66" spans="1:8" s="777" customFormat="1" ht="12.75" customHeight="1">
      <c r="A66" s="1051" t="s">
        <v>956</v>
      </c>
      <c r="B66" s="1049">
        <v>5257407.37</v>
      </c>
      <c r="C66" s="1049">
        <v>0</v>
      </c>
      <c r="D66" s="1053">
        <v>0</v>
      </c>
      <c r="E66" s="1049">
        <v>5257407.37</v>
      </c>
      <c r="F66" s="1049">
        <v>0</v>
      </c>
    </row>
    <row r="67" spans="1:8" s="777" customFormat="1" ht="12.75" customHeight="1">
      <c r="A67" s="1054" t="s">
        <v>957</v>
      </c>
      <c r="B67" s="1055">
        <v>23323600.75</v>
      </c>
      <c r="C67" s="1055">
        <v>0</v>
      </c>
      <c r="D67" s="1056">
        <v>0</v>
      </c>
      <c r="E67" s="1055">
        <v>23323600.75</v>
      </c>
      <c r="F67" s="1055">
        <v>0</v>
      </c>
    </row>
    <row r="68" spans="1:8" s="784" customFormat="1" ht="12.75" customHeight="1">
      <c r="A68" s="1054" t="s">
        <v>958</v>
      </c>
      <c r="B68" s="1055">
        <v>98157471.319999993</v>
      </c>
      <c r="C68" s="1055">
        <v>0</v>
      </c>
      <c r="D68" s="1056">
        <v>0</v>
      </c>
      <c r="E68" s="1055">
        <v>98157471.319999993</v>
      </c>
      <c r="F68" s="1055">
        <v>0</v>
      </c>
    </row>
    <row r="69" spans="1:8" s="777" customFormat="1" ht="12.75" customHeight="1">
      <c r="A69" s="1051" t="s">
        <v>959</v>
      </c>
      <c r="B69" s="1049">
        <v>2457974.87</v>
      </c>
      <c r="C69" s="1049">
        <v>23745</v>
      </c>
      <c r="D69" s="1053">
        <v>0</v>
      </c>
      <c r="E69" s="1049">
        <v>2481719.87</v>
      </c>
      <c r="F69" s="1049">
        <v>23745</v>
      </c>
    </row>
    <row r="70" spans="1:8" s="784" customFormat="1" ht="12.75" customHeight="1">
      <c r="A70" s="1051" t="s">
        <v>960</v>
      </c>
      <c r="B70" s="1049">
        <v>5859824.9800000004</v>
      </c>
      <c r="C70" s="1049">
        <v>0</v>
      </c>
      <c r="D70" s="1053">
        <v>0</v>
      </c>
      <c r="E70" s="1049">
        <v>5859824.9800000004</v>
      </c>
      <c r="F70" s="1049">
        <v>0</v>
      </c>
    </row>
    <row r="71" spans="1:8" s="784" customFormat="1" ht="12.75" customHeight="1">
      <c r="A71" s="1051" t="s">
        <v>961</v>
      </c>
      <c r="B71" s="1049">
        <v>14789594.84</v>
      </c>
      <c r="C71" s="1049">
        <v>3180321.07</v>
      </c>
      <c r="D71" s="1053">
        <v>0</v>
      </c>
      <c r="E71" s="1049">
        <v>17969915.91</v>
      </c>
      <c r="F71" s="1049">
        <v>3180321.07</v>
      </c>
    </row>
    <row r="72" spans="1:8" s="784" customFormat="1" ht="12.75" customHeight="1">
      <c r="A72" s="1051" t="s">
        <v>962</v>
      </c>
      <c r="B72" s="1049">
        <v>8819714.9900000002</v>
      </c>
      <c r="C72" s="1049">
        <v>0</v>
      </c>
      <c r="D72" s="1053">
        <v>0</v>
      </c>
      <c r="E72" s="1049">
        <v>8819714.9900000002</v>
      </c>
      <c r="F72" s="1049">
        <v>0</v>
      </c>
    </row>
    <row r="73" spans="1:8" s="777" customFormat="1" ht="12.75" customHeight="1">
      <c r="A73" s="1051" t="s">
        <v>963</v>
      </c>
      <c r="B73" s="1049">
        <v>2242933.23</v>
      </c>
      <c r="C73" s="1049">
        <v>0</v>
      </c>
      <c r="D73" s="1053">
        <v>0</v>
      </c>
      <c r="E73" s="1049">
        <v>2242933.23</v>
      </c>
      <c r="F73" s="1049">
        <v>0</v>
      </c>
    </row>
    <row r="74" spans="1:8" s="777" customFormat="1" ht="12.75" customHeight="1">
      <c r="A74" s="1051" t="s">
        <v>964</v>
      </c>
      <c r="B74" s="1049">
        <v>1893561.78</v>
      </c>
      <c r="C74" s="1049">
        <v>0</v>
      </c>
      <c r="D74" s="1053">
        <v>0</v>
      </c>
      <c r="E74" s="1049">
        <v>1893561.78</v>
      </c>
      <c r="F74" s="1049">
        <v>0</v>
      </c>
      <c r="H74" s="780"/>
    </row>
    <row r="75" spans="1:8" s="784" customFormat="1" ht="12.75" customHeight="1">
      <c r="A75" s="1054" t="s">
        <v>965</v>
      </c>
      <c r="B75" s="1055">
        <v>36063604.689999998</v>
      </c>
      <c r="C75" s="1055">
        <v>3204066.07</v>
      </c>
      <c r="D75" s="1056">
        <v>0</v>
      </c>
      <c r="E75" s="1055">
        <v>39267670.759999998</v>
      </c>
      <c r="F75" s="1055">
        <v>3204066.07</v>
      </c>
      <c r="H75" s="822"/>
    </row>
    <row r="76" spans="1:8" s="777" customFormat="1" ht="12.75" customHeight="1">
      <c r="A76" s="1051" t="s">
        <v>966</v>
      </c>
      <c r="B76" s="1049">
        <v>1693994.2</v>
      </c>
      <c r="C76" s="1049">
        <v>0</v>
      </c>
      <c r="D76" s="1053">
        <v>0</v>
      </c>
      <c r="E76" s="1049">
        <v>1693994.2</v>
      </c>
      <c r="F76" s="1049">
        <v>0</v>
      </c>
      <c r="H76" s="780"/>
    </row>
    <row r="77" spans="1:8" s="777" customFormat="1" ht="12.75" customHeight="1">
      <c r="A77" s="1051" t="s">
        <v>1248</v>
      </c>
      <c r="B77" s="1049">
        <v>90405.34</v>
      </c>
      <c r="C77" s="1049">
        <v>0</v>
      </c>
      <c r="D77" s="1053">
        <v>0</v>
      </c>
      <c r="E77" s="1049">
        <v>90405.34</v>
      </c>
      <c r="F77" s="1049">
        <v>0</v>
      </c>
      <c r="H77" s="780"/>
    </row>
    <row r="78" spans="1:8" s="777" customFormat="1" ht="12.75" customHeight="1">
      <c r="A78" s="1051" t="s">
        <v>967</v>
      </c>
      <c r="B78" s="1049">
        <v>482878.08</v>
      </c>
      <c r="C78" s="1049">
        <v>0</v>
      </c>
      <c r="D78" s="1053">
        <v>0</v>
      </c>
      <c r="E78" s="1049">
        <v>482878.08</v>
      </c>
      <c r="F78" s="1049">
        <v>0</v>
      </c>
      <c r="H78" s="780"/>
    </row>
    <row r="79" spans="1:8" s="784" customFormat="1" ht="12.75" customHeight="1">
      <c r="A79" s="1051" t="s">
        <v>968</v>
      </c>
      <c r="B79" s="1049">
        <v>147673.48000000001</v>
      </c>
      <c r="C79" s="1049">
        <v>0</v>
      </c>
      <c r="D79" s="1053">
        <v>0</v>
      </c>
      <c r="E79" s="1049">
        <v>147673.48000000001</v>
      </c>
      <c r="F79" s="1049">
        <v>0</v>
      </c>
      <c r="H79" s="822"/>
    </row>
    <row r="80" spans="1:8" s="777" customFormat="1" ht="12.75" customHeight="1">
      <c r="A80" s="1051" t="s">
        <v>969</v>
      </c>
      <c r="B80" s="1049">
        <v>16293.36</v>
      </c>
      <c r="C80" s="1049">
        <v>0</v>
      </c>
      <c r="D80" s="1053">
        <v>0</v>
      </c>
      <c r="E80" s="1049">
        <v>16293.36</v>
      </c>
      <c r="F80" s="1049">
        <v>0</v>
      </c>
      <c r="H80" s="780"/>
    </row>
    <row r="81" spans="1:8" s="777" customFormat="1" ht="12.75" customHeight="1">
      <c r="A81" s="1054" t="s">
        <v>970</v>
      </c>
      <c r="B81" s="1055">
        <v>2431244.46</v>
      </c>
      <c r="C81" s="1055">
        <v>0</v>
      </c>
      <c r="D81" s="1056">
        <v>0</v>
      </c>
      <c r="E81" s="1055">
        <v>2431244.46</v>
      </c>
      <c r="F81" s="1055">
        <v>0</v>
      </c>
      <c r="G81" s="781"/>
      <c r="H81" s="780"/>
    </row>
    <row r="82" spans="1:8" s="784" customFormat="1" ht="12.75" customHeight="1">
      <c r="A82" s="1051" t="s">
        <v>971</v>
      </c>
      <c r="B82" s="1049">
        <v>489780.06</v>
      </c>
      <c r="C82" s="1049">
        <v>0</v>
      </c>
      <c r="D82" s="1053">
        <v>0</v>
      </c>
      <c r="E82" s="1049">
        <v>489780.06</v>
      </c>
      <c r="F82" s="1049">
        <v>0</v>
      </c>
      <c r="H82" s="822"/>
    </row>
    <row r="83" spans="1:8" s="777" customFormat="1" ht="12.75" customHeight="1">
      <c r="A83" s="1051" t="s">
        <v>972</v>
      </c>
      <c r="B83" s="1049">
        <v>756329.82</v>
      </c>
      <c r="C83" s="1049">
        <v>0</v>
      </c>
      <c r="D83" s="1053">
        <v>0</v>
      </c>
      <c r="E83" s="1049">
        <v>756329.82</v>
      </c>
      <c r="F83" s="1049">
        <v>0</v>
      </c>
      <c r="H83" s="780"/>
    </row>
    <row r="84" spans="1:8" s="784" customFormat="1" ht="12.75" customHeight="1">
      <c r="A84" s="1051" t="s">
        <v>973</v>
      </c>
      <c r="B84" s="1049">
        <v>34306</v>
      </c>
      <c r="C84" s="1049">
        <v>0</v>
      </c>
      <c r="D84" s="1053">
        <v>0</v>
      </c>
      <c r="E84" s="1049">
        <v>34306</v>
      </c>
      <c r="F84" s="1049">
        <v>0</v>
      </c>
      <c r="H84" s="822"/>
    </row>
    <row r="85" spans="1:8" s="777" customFormat="1" ht="12.75" customHeight="1">
      <c r="A85" s="1054" t="s">
        <v>974</v>
      </c>
      <c r="B85" s="1055">
        <v>1280415.8799999999</v>
      </c>
      <c r="C85" s="1055">
        <v>0</v>
      </c>
      <c r="D85" s="1056">
        <v>0</v>
      </c>
      <c r="E85" s="1055">
        <v>1280415.8799999999</v>
      </c>
      <c r="F85" s="1055">
        <v>0</v>
      </c>
      <c r="H85" s="780"/>
    </row>
    <row r="86" spans="1:8" s="777" customFormat="1" ht="12.75" customHeight="1">
      <c r="A86" s="1051" t="s">
        <v>1281</v>
      </c>
      <c r="B86" s="1049">
        <v>4495750.18</v>
      </c>
      <c r="C86" s="1049">
        <v>0</v>
      </c>
      <c r="D86" s="1053">
        <v>0</v>
      </c>
      <c r="E86" s="1049">
        <v>4495750.18</v>
      </c>
      <c r="F86" s="1049">
        <v>0</v>
      </c>
      <c r="H86" s="780"/>
    </row>
    <row r="87" spans="1:8" s="777" customFormat="1" ht="12.75" customHeight="1">
      <c r="A87" s="1051" t="s">
        <v>975</v>
      </c>
      <c r="B87" s="1049">
        <v>6169247.5300000003</v>
      </c>
      <c r="C87" s="1049">
        <v>0</v>
      </c>
      <c r="D87" s="1053">
        <v>0</v>
      </c>
      <c r="E87" s="1049">
        <v>6169247.5300000003</v>
      </c>
      <c r="F87" s="1049">
        <v>0</v>
      </c>
      <c r="H87" s="780"/>
    </row>
    <row r="88" spans="1:8" s="784" customFormat="1" ht="12.75" customHeight="1">
      <c r="A88" s="1054" t="s">
        <v>976</v>
      </c>
      <c r="B88" s="1055">
        <v>10664997.710000001</v>
      </c>
      <c r="C88" s="1055">
        <v>0</v>
      </c>
      <c r="D88" s="1056">
        <v>0</v>
      </c>
      <c r="E88" s="1055">
        <v>10664997.710000001</v>
      </c>
      <c r="F88" s="1055">
        <v>0</v>
      </c>
      <c r="H88" s="822"/>
    </row>
    <row r="89" spans="1:8" s="777" customFormat="1" ht="12.75" customHeight="1">
      <c r="A89" s="1051" t="s">
        <v>1273</v>
      </c>
      <c r="B89" s="1049">
        <v>91048.7</v>
      </c>
      <c r="C89" s="1049">
        <v>0</v>
      </c>
      <c r="D89" s="1053">
        <v>0</v>
      </c>
      <c r="E89" s="1049">
        <v>91048.7</v>
      </c>
      <c r="F89" s="1049">
        <v>0</v>
      </c>
      <c r="H89" s="780"/>
    </row>
    <row r="90" spans="1:8" s="777" customFormat="1" ht="12.75" customHeight="1">
      <c r="A90" s="1051" t="s">
        <v>977</v>
      </c>
      <c r="B90" s="1049">
        <v>6663771.0099999998</v>
      </c>
      <c r="C90" s="1049">
        <v>0</v>
      </c>
      <c r="D90" s="1053">
        <v>0</v>
      </c>
      <c r="E90" s="1049">
        <v>6663771.0099999998</v>
      </c>
      <c r="F90" s="1049">
        <v>0</v>
      </c>
      <c r="H90" s="780"/>
    </row>
    <row r="91" spans="1:8" s="784" customFormat="1" ht="12.75" customHeight="1">
      <c r="A91" s="1051" t="s">
        <v>978</v>
      </c>
      <c r="B91" s="1049">
        <v>15111359.439999999</v>
      </c>
      <c r="C91" s="1049">
        <v>0</v>
      </c>
      <c r="D91" s="1053">
        <v>0</v>
      </c>
      <c r="E91" s="1049">
        <v>15111359.439999999</v>
      </c>
      <c r="F91" s="1049">
        <v>0</v>
      </c>
      <c r="G91" s="823"/>
      <c r="H91" s="822"/>
    </row>
    <row r="92" spans="1:8" s="777" customFormat="1" ht="12.75" customHeight="1">
      <c r="A92" s="1051" t="s">
        <v>979</v>
      </c>
      <c r="B92" s="1049">
        <v>509001.52</v>
      </c>
      <c r="C92" s="1049">
        <v>0</v>
      </c>
      <c r="D92" s="1053">
        <v>0</v>
      </c>
      <c r="E92" s="1049">
        <v>509001.52</v>
      </c>
      <c r="F92" s="1049">
        <v>0</v>
      </c>
      <c r="H92" s="780"/>
    </row>
    <row r="93" spans="1:8" s="779" customFormat="1" ht="12.75" customHeight="1">
      <c r="A93" s="1051" t="s">
        <v>980</v>
      </c>
      <c r="B93" s="1049">
        <v>936454.96</v>
      </c>
      <c r="C93" s="1049">
        <v>0</v>
      </c>
      <c r="D93" s="1053">
        <v>0</v>
      </c>
      <c r="E93" s="1049">
        <v>936454.96</v>
      </c>
      <c r="F93" s="1049">
        <v>0</v>
      </c>
      <c r="G93" s="782"/>
      <c r="H93" s="783"/>
    </row>
    <row r="94" spans="1:8" s="821" customFormat="1" ht="12.75" customHeight="1">
      <c r="A94" s="1051" t="s">
        <v>981</v>
      </c>
      <c r="B94" s="1049">
        <v>1284377.99</v>
      </c>
      <c r="C94" s="1049">
        <v>0</v>
      </c>
      <c r="D94" s="1053">
        <v>0</v>
      </c>
      <c r="E94" s="1049">
        <v>1284377.99</v>
      </c>
      <c r="F94" s="1049">
        <v>0</v>
      </c>
      <c r="H94" s="845"/>
    </row>
    <row r="95" spans="1:8" s="777" customFormat="1" ht="12.75" customHeight="1">
      <c r="A95" s="1051" t="s">
        <v>982</v>
      </c>
      <c r="B95" s="1049">
        <v>9264027.25</v>
      </c>
      <c r="C95" s="1049">
        <v>0</v>
      </c>
      <c r="D95" s="1053">
        <v>0</v>
      </c>
      <c r="E95" s="1049">
        <v>9264027.25</v>
      </c>
      <c r="F95" s="1049">
        <v>0</v>
      </c>
      <c r="H95" s="780"/>
    </row>
    <row r="96" spans="1:8" s="777" customFormat="1" ht="12.75" customHeight="1">
      <c r="A96" s="1051" t="s">
        <v>983</v>
      </c>
      <c r="B96" s="1049">
        <v>5253471.24</v>
      </c>
      <c r="C96" s="1049">
        <v>0</v>
      </c>
      <c r="D96" s="1053">
        <v>0</v>
      </c>
      <c r="E96" s="1049">
        <v>5253471.24</v>
      </c>
      <c r="F96" s="1049">
        <v>0</v>
      </c>
      <c r="H96" s="780"/>
    </row>
    <row r="97" spans="1:7" s="784" customFormat="1" ht="12.75" customHeight="1">
      <c r="A97" s="1051" t="s">
        <v>984</v>
      </c>
      <c r="B97" s="1049">
        <v>2496360.2799999998</v>
      </c>
      <c r="C97" s="1049">
        <v>0</v>
      </c>
      <c r="D97" s="1053">
        <v>0</v>
      </c>
      <c r="E97" s="1049">
        <v>2496360.2799999998</v>
      </c>
      <c r="F97" s="1049">
        <v>0</v>
      </c>
    </row>
    <row r="98" spans="1:7" s="784" customFormat="1" ht="12.75" customHeight="1">
      <c r="A98" s="1051" t="s">
        <v>985</v>
      </c>
      <c r="B98" s="1049">
        <v>2823.18</v>
      </c>
      <c r="C98" s="1049">
        <v>0</v>
      </c>
      <c r="D98" s="1053">
        <v>0</v>
      </c>
      <c r="E98" s="1049">
        <v>2823.18</v>
      </c>
      <c r="F98" s="1049">
        <v>0</v>
      </c>
    </row>
    <row r="99" spans="1:7" s="777" customFormat="1" ht="12.75" customHeight="1">
      <c r="A99" s="1051" t="s">
        <v>986</v>
      </c>
      <c r="B99" s="1049">
        <v>405121.62</v>
      </c>
      <c r="C99" s="1049">
        <v>0</v>
      </c>
      <c r="D99" s="1053">
        <v>0</v>
      </c>
      <c r="E99" s="1049">
        <v>405121.62</v>
      </c>
      <c r="F99" s="1049">
        <v>0</v>
      </c>
    </row>
    <row r="100" spans="1:7" s="784" customFormat="1" ht="12.75" customHeight="1">
      <c r="A100" s="1051" t="s">
        <v>987</v>
      </c>
      <c r="B100" s="1049">
        <v>40215.5</v>
      </c>
      <c r="C100" s="1049">
        <v>0</v>
      </c>
      <c r="D100" s="1053">
        <v>0</v>
      </c>
      <c r="E100" s="1049">
        <v>40215.5</v>
      </c>
      <c r="F100" s="1049">
        <v>0</v>
      </c>
      <c r="G100" s="823"/>
    </row>
    <row r="101" spans="1:7" s="777" customFormat="1" ht="12.75" customHeight="1">
      <c r="A101" s="1054" t="s">
        <v>988</v>
      </c>
      <c r="B101" s="1055">
        <v>42058032.689999998</v>
      </c>
      <c r="C101" s="1055">
        <v>0</v>
      </c>
      <c r="D101" s="1056">
        <v>0</v>
      </c>
      <c r="E101" s="1055">
        <v>42058032.689999998</v>
      </c>
      <c r="F101" s="1055">
        <v>0</v>
      </c>
      <c r="G101" s="778"/>
    </row>
    <row r="102" spans="1:7" s="777" customFormat="1" ht="12.75" customHeight="1">
      <c r="A102" s="1051" t="s">
        <v>989</v>
      </c>
      <c r="B102" s="1049">
        <v>570430.89</v>
      </c>
      <c r="C102" s="1049">
        <v>0</v>
      </c>
      <c r="D102" s="1053">
        <v>0</v>
      </c>
      <c r="E102" s="1049">
        <v>570430.89</v>
      </c>
      <c r="F102" s="1049">
        <v>0</v>
      </c>
      <c r="G102" s="784"/>
    </row>
    <row r="103" spans="1:7" s="784" customFormat="1" ht="12.75" customHeight="1">
      <c r="A103" s="1051" t="s">
        <v>990</v>
      </c>
      <c r="B103" s="1049">
        <v>14559</v>
      </c>
      <c r="C103" s="1049">
        <v>0</v>
      </c>
      <c r="D103" s="1053">
        <v>0</v>
      </c>
      <c r="E103" s="1049">
        <v>14559</v>
      </c>
      <c r="F103" s="1049">
        <v>0</v>
      </c>
    </row>
    <row r="104" spans="1:7" s="777" customFormat="1" ht="12.75" customHeight="1">
      <c r="A104" s="1054" t="s">
        <v>991</v>
      </c>
      <c r="B104" s="1055">
        <v>584989.89</v>
      </c>
      <c r="C104" s="1055">
        <v>0</v>
      </c>
      <c r="D104" s="1056">
        <v>0</v>
      </c>
      <c r="E104" s="1055">
        <v>584989.89</v>
      </c>
      <c r="F104" s="1055">
        <v>0</v>
      </c>
    </row>
    <row r="105" spans="1:7" s="777" customFormat="1" ht="12.75" customHeight="1">
      <c r="A105" s="1054" t="s">
        <v>992</v>
      </c>
      <c r="B105" s="1055">
        <v>93083285.319999993</v>
      </c>
      <c r="C105" s="1055">
        <v>3204066.07</v>
      </c>
      <c r="D105" s="1056">
        <v>0</v>
      </c>
      <c r="E105" s="1055">
        <v>96287351.390000001</v>
      </c>
      <c r="F105" s="1055">
        <v>3204066.07</v>
      </c>
    </row>
    <row r="106" spans="1:7" s="784" customFormat="1" ht="12.75" customHeight="1">
      <c r="A106" s="1051" t="s">
        <v>993</v>
      </c>
      <c r="B106" s="1049">
        <v>-52638.96</v>
      </c>
      <c r="C106" s="1053">
        <v>0</v>
      </c>
      <c r="D106" s="1049">
        <v>0</v>
      </c>
      <c r="E106" s="1049">
        <v>-52638.96</v>
      </c>
      <c r="F106" s="1049">
        <v>0</v>
      </c>
    </row>
    <row r="107" spans="1:7" s="784" customFormat="1" ht="12.75" customHeight="1">
      <c r="A107" s="1057" t="s">
        <v>994</v>
      </c>
      <c r="B107" s="1058">
        <v>-52638.96</v>
      </c>
      <c r="C107" s="1074">
        <v>0</v>
      </c>
      <c r="D107" s="1058">
        <v>0</v>
      </c>
      <c r="E107" s="1058">
        <v>-52638.96</v>
      </c>
      <c r="F107" s="1058">
        <v>0</v>
      </c>
    </row>
    <row r="108" spans="1:7" s="777" customFormat="1" ht="12.75" customHeight="1">
      <c r="A108" s="1064" t="s">
        <v>995</v>
      </c>
      <c r="B108" s="1065">
        <v>-7208912.5499999998</v>
      </c>
      <c r="C108" s="1066">
        <v>0</v>
      </c>
      <c r="D108" s="1065">
        <v>0</v>
      </c>
      <c r="E108" s="1065">
        <v>-7208912.5499999998</v>
      </c>
      <c r="F108" s="1065">
        <v>0</v>
      </c>
    </row>
    <row r="109" spans="1:7" s="784" customFormat="1" ht="12.75" customHeight="1">
      <c r="A109" s="1051" t="s">
        <v>1156</v>
      </c>
      <c r="B109" s="1049">
        <v>-14559</v>
      </c>
      <c r="C109" s="1053">
        <v>0</v>
      </c>
      <c r="D109" s="1049">
        <v>0</v>
      </c>
      <c r="E109" s="1049">
        <v>-14559</v>
      </c>
      <c r="F109" s="1049">
        <v>0</v>
      </c>
    </row>
    <row r="110" spans="1:7" s="777" customFormat="1" ht="12.75" customHeight="1">
      <c r="A110" s="1051" t="s">
        <v>996</v>
      </c>
      <c r="B110" s="1049">
        <v>-21692046.559999999</v>
      </c>
      <c r="C110" s="1053">
        <v>0</v>
      </c>
      <c r="D110" s="1049">
        <v>0</v>
      </c>
      <c r="E110" s="1049">
        <v>-21692046.559999999</v>
      </c>
      <c r="F110" s="1049">
        <v>0</v>
      </c>
    </row>
    <row r="111" spans="1:7" s="777" customFormat="1" ht="12.75" customHeight="1">
      <c r="A111" s="1051" t="s">
        <v>997</v>
      </c>
      <c r="B111" s="1049">
        <v>-3108919.74</v>
      </c>
      <c r="C111" s="1053">
        <v>0</v>
      </c>
      <c r="D111" s="1049">
        <v>0</v>
      </c>
      <c r="E111" s="1049">
        <v>-3108919.74</v>
      </c>
      <c r="F111" s="1049">
        <v>0</v>
      </c>
    </row>
    <row r="112" spans="1:7" s="777" customFormat="1" ht="12.75" customHeight="1">
      <c r="A112" s="1051" t="s">
        <v>998</v>
      </c>
      <c r="B112" s="1049">
        <v>-782651.54</v>
      </c>
      <c r="C112" s="1053">
        <v>0</v>
      </c>
      <c r="D112" s="1049">
        <v>0</v>
      </c>
      <c r="E112" s="1049">
        <v>-782651.54</v>
      </c>
      <c r="F112" s="1049">
        <v>0</v>
      </c>
    </row>
    <row r="113" spans="1:6" s="777" customFormat="1" ht="12.75" customHeight="1">
      <c r="A113" s="1051" t="s">
        <v>1287</v>
      </c>
      <c r="B113" s="1049">
        <v>-16574.310000000001</v>
      </c>
      <c r="C113" s="1053">
        <v>0</v>
      </c>
      <c r="D113" s="1049">
        <v>0</v>
      </c>
      <c r="E113" s="1049">
        <v>-16574.310000000001</v>
      </c>
      <c r="F113" s="1049">
        <v>0</v>
      </c>
    </row>
    <row r="114" spans="1:6" s="777" customFormat="1" ht="12.75" customHeight="1">
      <c r="A114" s="1051" t="s">
        <v>999</v>
      </c>
      <c r="B114" s="1049">
        <v>-226493.21</v>
      </c>
      <c r="C114" s="1053">
        <v>0</v>
      </c>
      <c r="D114" s="1049">
        <v>0</v>
      </c>
      <c r="E114" s="1049">
        <v>-226493.21</v>
      </c>
      <c r="F114" s="1049">
        <v>0</v>
      </c>
    </row>
    <row r="115" spans="1:6" s="777" customFormat="1" ht="12.75" customHeight="1">
      <c r="A115" s="1051" t="s">
        <v>1000</v>
      </c>
      <c r="B115" s="1049">
        <v>-91988.76</v>
      </c>
      <c r="C115" s="1053">
        <v>0</v>
      </c>
      <c r="D115" s="1049">
        <v>0</v>
      </c>
      <c r="E115" s="1049">
        <v>-91988.76</v>
      </c>
      <c r="F115" s="1049">
        <v>0</v>
      </c>
    </row>
    <row r="116" spans="1:6" s="777" customFormat="1" ht="12.75" customHeight="1">
      <c r="A116" s="1051" t="s">
        <v>1001</v>
      </c>
      <c r="B116" s="1049">
        <v>-1043022.03</v>
      </c>
      <c r="C116" s="1053">
        <v>0</v>
      </c>
      <c r="D116" s="1049">
        <v>0</v>
      </c>
      <c r="E116" s="1049">
        <v>-1043022.03</v>
      </c>
      <c r="F116" s="1049">
        <v>0</v>
      </c>
    </row>
    <row r="117" spans="1:6" s="784" customFormat="1" ht="12.75" customHeight="1">
      <c r="A117" s="1051" t="s">
        <v>1002</v>
      </c>
      <c r="B117" s="1049">
        <v>-26166.18</v>
      </c>
      <c r="C117" s="1053">
        <v>0</v>
      </c>
      <c r="D117" s="1049">
        <v>0</v>
      </c>
      <c r="E117" s="1049">
        <v>-26166.18</v>
      </c>
      <c r="F117" s="1049">
        <v>0</v>
      </c>
    </row>
    <row r="118" spans="1:6" s="784" customFormat="1" ht="12.75" customHeight="1">
      <c r="A118" s="1051" t="s">
        <v>1003</v>
      </c>
      <c r="B118" s="1049">
        <v>-10664997.710000001</v>
      </c>
      <c r="C118" s="1053">
        <v>0</v>
      </c>
      <c r="D118" s="1049">
        <v>0</v>
      </c>
      <c r="E118" s="1049">
        <v>-10664997.710000001</v>
      </c>
      <c r="F118" s="1049">
        <v>0</v>
      </c>
    </row>
    <row r="119" spans="1:6" s="784" customFormat="1" ht="12.75" customHeight="1">
      <c r="A119" s="1051" t="s">
        <v>1288</v>
      </c>
      <c r="B119" s="1049">
        <v>-33682.9</v>
      </c>
      <c r="C119" s="1053">
        <v>0</v>
      </c>
      <c r="D119" s="1049">
        <v>0</v>
      </c>
      <c r="E119" s="1049">
        <v>-33682.9</v>
      </c>
      <c r="F119" s="1049">
        <v>0</v>
      </c>
    </row>
    <row r="120" spans="1:6" s="784" customFormat="1" ht="12.75" customHeight="1">
      <c r="A120" s="1051" t="s">
        <v>1004</v>
      </c>
      <c r="B120" s="1049">
        <v>-21149245.66</v>
      </c>
      <c r="C120" s="1053">
        <v>0</v>
      </c>
      <c r="D120" s="1049">
        <v>0</v>
      </c>
      <c r="E120" s="1049">
        <v>-21149245.66</v>
      </c>
      <c r="F120" s="1049">
        <v>0</v>
      </c>
    </row>
    <row r="121" spans="1:6" s="777" customFormat="1" ht="12.75" customHeight="1">
      <c r="A121" s="1051" t="s">
        <v>1005</v>
      </c>
      <c r="B121" s="1049">
        <v>-184990.12</v>
      </c>
      <c r="C121" s="1053">
        <v>0</v>
      </c>
      <c r="D121" s="1049">
        <v>0</v>
      </c>
      <c r="E121" s="1049">
        <v>-184990.12</v>
      </c>
      <c r="F121" s="1049">
        <v>0</v>
      </c>
    </row>
    <row r="122" spans="1:6" s="777" customFormat="1" ht="12.75" customHeight="1">
      <c r="A122" s="1051" t="s">
        <v>1006</v>
      </c>
      <c r="B122" s="1049">
        <v>-1928977.86</v>
      </c>
      <c r="C122" s="1053">
        <v>0</v>
      </c>
      <c r="D122" s="1049">
        <v>0</v>
      </c>
      <c r="E122" s="1049">
        <v>-1928977.86</v>
      </c>
      <c r="F122" s="1049">
        <v>0</v>
      </c>
    </row>
    <row r="123" spans="1:6" s="777" customFormat="1" ht="12.75" customHeight="1">
      <c r="A123" s="1051" t="s">
        <v>1007</v>
      </c>
      <c r="B123" s="1049">
        <v>-8049574.6100000003</v>
      </c>
      <c r="C123" s="1053">
        <v>0</v>
      </c>
      <c r="D123" s="1049">
        <v>0</v>
      </c>
      <c r="E123" s="1049">
        <v>-8049574.6100000003</v>
      </c>
      <c r="F123" s="1049">
        <v>0</v>
      </c>
    </row>
    <row r="124" spans="1:6" s="777" customFormat="1" ht="12.75" customHeight="1">
      <c r="A124" s="1051" t="s">
        <v>1008</v>
      </c>
      <c r="B124" s="1049">
        <v>-1200685.3899999999</v>
      </c>
      <c r="C124" s="1053">
        <v>0</v>
      </c>
      <c r="D124" s="1049">
        <v>0</v>
      </c>
      <c r="E124" s="1049">
        <v>-1200685.3899999999</v>
      </c>
      <c r="F124" s="1049">
        <v>0</v>
      </c>
    </row>
    <row r="125" spans="1:6" s="784" customFormat="1" ht="12.75" customHeight="1">
      <c r="A125" s="1051" t="s">
        <v>1009</v>
      </c>
      <c r="B125" s="1049">
        <v>-199915.22</v>
      </c>
      <c r="C125" s="1053">
        <v>0</v>
      </c>
      <c r="D125" s="1049">
        <v>0</v>
      </c>
      <c r="E125" s="1049">
        <v>-199915.22</v>
      </c>
      <c r="F125" s="1049">
        <v>0</v>
      </c>
    </row>
    <row r="126" spans="1:6" s="784" customFormat="1" ht="12.75" customHeight="1">
      <c r="A126" s="1054" t="s">
        <v>1010</v>
      </c>
      <c r="B126" s="1055">
        <v>-77623403.349999994</v>
      </c>
      <c r="C126" s="1056">
        <v>0</v>
      </c>
      <c r="D126" s="1055">
        <v>0</v>
      </c>
      <c r="E126" s="1055">
        <v>-77623403.349999994</v>
      </c>
      <c r="F126" s="1055">
        <v>0</v>
      </c>
    </row>
    <row r="127" spans="1:6" s="784" customFormat="1" ht="12.75" customHeight="1">
      <c r="A127" s="1054" t="s">
        <v>1011</v>
      </c>
      <c r="B127" s="1055">
        <v>-77676042.310000002</v>
      </c>
      <c r="C127" s="1056">
        <v>0</v>
      </c>
      <c r="D127" s="1055">
        <v>0</v>
      </c>
      <c r="E127" s="1055">
        <v>-77676042.310000002</v>
      </c>
      <c r="F127" s="1055">
        <v>0</v>
      </c>
    </row>
    <row r="128" spans="1:6" s="784" customFormat="1" ht="15" customHeight="1">
      <c r="A128" s="1054" t="s">
        <v>1012</v>
      </c>
      <c r="B128" s="1055">
        <v>114064714.33</v>
      </c>
      <c r="C128" s="1055">
        <v>3204066.07</v>
      </c>
      <c r="D128" s="1055">
        <v>0</v>
      </c>
      <c r="E128" s="1055">
        <v>117268780.40000001</v>
      </c>
      <c r="F128" s="1055">
        <v>3204066.07</v>
      </c>
    </row>
    <row r="129" spans="1:8" s="777" customFormat="1" ht="18" customHeight="1">
      <c r="A129" s="1054" t="s">
        <v>1013</v>
      </c>
      <c r="B129" s="1055">
        <v>162285138.36000001</v>
      </c>
      <c r="C129" s="1055">
        <v>169832084.34</v>
      </c>
      <c r="D129" s="1055">
        <v>170587391.00999999</v>
      </c>
      <c r="E129" s="1055">
        <v>161529831.69</v>
      </c>
      <c r="F129" s="1055">
        <v>-755306.67</v>
      </c>
    </row>
    <row r="130" spans="1:8" s="777" customFormat="1" ht="12.75" customHeight="1">
      <c r="A130" s="1051" t="s">
        <v>1014</v>
      </c>
      <c r="B130" s="1049">
        <v>-16926050.260000002</v>
      </c>
      <c r="C130" s="1053">
        <v>0</v>
      </c>
      <c r="D130" s="1049">
        <v>0</v>
      </c>
      <c r="E130" s="1049">
        <v>-16926050.260000002</v>
      </c>
      <c r="F130" s="1049">
        <v>0</v>
      </c>
    </row>
    <row r="131" spans="1:8" s="821" customFormat="1" ht="12.75" customHeight="1">
      <c r="A131" s="1051" t="s">
        <v>1015</v>
      </c>
      <c r="B131" s="1049">
        <v>398279.2</v>
      </c>
      <c r="C131" s="1049">
        <v>0</v>
      </c>
      <c r="D131" s="1053">
        <v>0</v>
      </c>
      <c r="E131" s="1049">
        <v>398279.2</v>
      </c>
      <c r="F131" s="1049">
        <v>0</v>
      </c>
    </row>
    <row r="132" spans="1:8" s="821" customFormat="1" ht="12.75" customHeight="1">
      <c r="A132" s="1051" t="s">
        <v>1274</v>
      </c>
      <c r="B132" s="1049">
        <v>-100350</v>
      </c>
      <c r="C132" s="1049">
        <v>100350</v>
      </c>
      <c r="D132" s="1049">
        <v>0</v>
      </c>
      <c r="E132" s="1049">
        <v>0</v>
      </c>
      <c r="F132" s="1049">
        <v>100350</v>
      </c>
    </row>
    <row r="133" spans="1:8" s="777" customFormat="1" ht="12.75" customHeight="1">
      <c r="A133" s="1051" t="s">
        <v>1275</v>
      </c>
      <c r="B133" s="1049">
        <v>-840778.58</v>
      </c>
      <c r="C133" s="1049">
        <v>840778.58</v>
      </c>
      <c r="D133" s="1049">
        <v>0</v>
      </c>
      <c r="E133" s="1049">
        <v>0</v>
      </c>
      <c r="F133" s="1049">
        <v>840778.58</v>
      </c>
    </row>
    <row r="134" spans="1:8" s="784" customFormat="1" ht="12.75" customHeight="1">
      <c r="A134" s="1051" t="s">
        <v>1343</v>
      </c>
      <c r="B134" s="1049">
        <v>-5097256.08</v>
      </c>
      <c r="C134" s="1049">
        <v>5097256.08</v>
      </c>
      <c r="D134" s="1049">
        <v>0</v>
      </c>
      <c r="E134" s="1049">
        <v>0</v>
      </c>
      <c r="F134" s="1049">
        <v>5097256.08</v>
      </c>
    </row>
    <row r="135" spans="1:8" s="784" customFormat="1" ht="12.75" customHeight="1">
      <c r="A135" s="1051" t="s">
        <v>1162</v>
      </c>
      <c r="B135" s="1049">
        <v>-1053350.1100000001</v>
      </c>
      <c r="C135" s="1053">
        <v>0</v>
      </c>
      <c r="D135" s="1049">
        <v>0</v>
      </c>
      <c r="E135" s="1049">
        <v>-1053350.1100000001</v>
      </c>
      <c r="F135" s="1049">
        <v>0</v>
      </c>
      <c r="H135" s="823"/>
    </row>
    <row r="136" spans="1:8" s="784" customFormat="1" ht="12.75" customHeight="1">
      <c r="A136" s="1051" t="s">
        <v>1016</v>
      </c>
      <c r="B136" s="1049">
        <v>-20997646.82</v>
      </c>
      <c r="C136" s="1053">
        <v>0</v>
      </c>
      <c r="D136" s="1049">
        <v>5097256.08</v>
      </c>
      <c r="E136" s="1049">
        <v>-26094902.899999999</v>
      </c>
      <c r="F136" s="1049">
        <v>-5097256.08</v>
      </c>
    </row>
    <row r="137" spans="1:8" s="784" customFormat="1" ht="12.75" customHeight="1">
      <c r="A137" s="1051" t="s">
        <v>1017</v>
      </c>
      <c r="B137" s="1049">
        <v>-33598859.079999998</v>
      </c>
      <c r="C137" s="1053">
        <v>0</v>
      </c>
      <c r="D137" s="1049">
        <v>0</v>
      </c>
      <c r="E137" s="1049">
        <v>-33598859.079999998</v>
      </c>
      <c r="F137" s="1049">
        <v>0</v>
      </c>
    </row>
    <row r="138" spans="1:8" s="784" customFormat="1" ht="12.75" customHeight="1">
      <c r="A138" s="1051" t="s">
        <v>1018</v>
      </c>
      <c r="B138" s="1049">
        <v>-25961718.879999999</v>
      </c>
      <c r="C138" s="1053">
        <v>0</v>
      </c>
      <c r="D138" s="1049">
        <v>100350</v>
      </c>
      <c r="E138" s="1049">
        <v>-26062068.879999999</v>
      </c>
      <c r="F138" s="1049">
        <v>-100350</v>
      </c>
    </row>
    <row r="139" spans="1:8" s="777" customFormat="1" ht="12.75" customHeight="1">
      <c r="A139" s="1051" t="s">
        <v>1019</v>
      </c>
      <c r="B139" s="1049">
        <v>-10410976.609999999</v>
      </c>
      <c r="C139" s="1053">
        <v>0</v>
      </c>
      <c r="D139" s="1049">
        <v>840778.58</v>
      </c>
      <c r="E139" s="1049">
        <v>-11251755.189999999</v>
      </c>
      <c r="F139" s="1049">
        <v>-840778.58</v>
      </c>
    </row>
    <row r="140" spans="1:8" s="784" customFormat="1" ht="12.75" customHeight="1">
      <c r="A140" s="1051" t="s">
        <v>1215</v>
      </c>
      <c r="B140" s="1049">
        <v>-3068773.17</v>
      </c>
      <c r="C140" s="1053">
        <v>0</v>
      </c>
      <c r="D140" s="1049">
        <v>0</v>
      </c>
      <c r="E140" s="1049">
        <v>-3068773.17</v>
      </c>
      <c r="F140" s="1049">
        <v>0</v>
      </c>
    </row>
    <row r="141" spans="1:8" s="784" customFormat="1" ht="12.75" customHeight="1">
      <c r="A141" s="1054" t="s">
        <v>1020</v>
      </c>
      <c r="B141" s="1055">
        <v>-117657480.39</v>
      </c>
      <c r="C141" s="1055">
        <v>6038384.6600000001</v>
      </c>
      <c r="D141" s="1055">
        <v>6038384.6600000001</v>
      </c>
      <c r="E141" s="1055">
        <v>-117657480.39</v>
      </c>
      <c r="F141" s="1055">
        <v>0</v>
      </c>
    </row>
    <row r="142" spans="1:8" s="784" customFormat="1" ht="12.75" customHeight="1">
      <c r="A142" s="1054" t="s">
        <v>1021</v>
      </c>
      <c r="B142" s="1055">
        <v>-117657480.39</v>
      </c>
      <c r="C142" s="1055">
        <v>6038384.6600000001</v>
      </c>
      <c r="D142" s="1055">
        <v>6038384.6600000001</v>
      </c>
      <c r="E142" s="1055">
        <v>-117657480.39</v>
      </c>
      <c r="F142" s="1055">
        <v>0</v>
      </c>
    </row>
    <row r="143" spans="1:8" s="784" customFormat="1" ht="12.75" customHeight="1">
      <c r="A143" s="1051" t="s">
        <v>1022</v>
      </c>
      <c r="B143" s="1049">
        <v>-52953948.969999999</v>
      </c>
      <c r="C143" s="1053">
        <v>0</v>
      </c>
      <c r="D143" s="1049">
        <v>0</v>
      </c>
      <c r="E143" s="1049">
        <v>-52953948.969999999</v>
      </c>
      <c r="F143" s="1049">
        <v>0</v>
      </c>
    </row>
    <row r="144" spans="1:8" s="784" customFormat="1" ht="12.75" customHeight="1">
      <c r="A144" s="1054" t="s">
        <v>1023</v>
      </c>
      <c r="B144" s="1055">
        <v>-52953948.969999999</v>
      </c>
      <c r="C144" s="1056">
        <v>0</v>
      </c>
      <c r="D144" s="1055">
        <v>0</v>
      </c>
      <c r="E144" s="1055">
        <v>-52953948.969999999</v>
      </c>
      <c r="F144" s="1055">
        <v>0</v>
      </c>
    </row>
    <row r="145" spans="1:7" s="777" customFormat="1" ht="12.75" customHeight="1">
      <c r="A145" s="1054" t="s">
        <v>1024</v>
      </c>
      <c r="B145" s="1055">
        <v>-52953948.969999999</v>
      </c>
      <c r="C145" s="1056">
        <v>0</v>
      </c>
      <c r="D145" s="1055">
        <v>0</v>
      </c>
      <c r="E145" s="1055">
        <v>-52953948.969999999</v>
      </c>
      <c r="F145" s="1055">
        <v>0</v>
      </c>
    </row>
    <row r="146" spans="1:7" s="777" customFormat="1" ht="15" customHeight="1">
      <c r="A146" s="1054" t="s">
        <v>1025</v>
      </c>
      <c r="B146" s="1055">
        <v>-170611429.36000001</v>
      </c>
      <c r="C146" s="1055">
        <v>6038384.6600000001</v>
      </c>
      <c r="D146" s="1055">
        <v>6038384.6600000001</v>
      </c>
      <c r="E146" s="1055">
        <v>-170611429.36000001</v>
      </c>
      <c r="F146" s="1055">
        <v>0</v>
      </c>
    </row>
    <row r="147" spans="1:7" s="777" customFormat="1" ht="12.75" customHeight="1">
      <c r="A147" s="1051" t="s">
        <v>1026</v>
      </c>
      <c r="B147" s="1049">
        <v>-9676508.0399999991</v>
      </c>
      <c r="C147" s="1053">
        <v>0</v>
      </c>
      <c r="D147" s="1049">
        <v>0</v>
      </c>
      <c r="E147" s="1049">
        <v>-9676508.0399999991</v>
      </c>
      <c r="F147" s="1049">
        <v>0</v>
      </c>
    </row>
    <row r="148" spans="1:7" s="777" customFormat="1" ht="12.75" customHeight="1">
      <c r="A148" s="1051" t="s">
        <v>1027</v>
      </c>
      <c r="B148" s="1049">
        <v>2917150.1</v>
      </c>
      <c r="C148" s="1049">
        <v>0</v>
      </c>
      <c r="D148" s="1053">
        <v>0</v>
      </c>
      <c r="E148" s="1049">
        <v>2917150.1</v>
      </c>
      <c r="F148" s="1049">
        <v>0</v>
      </c>
    </row>
    <row r="149" spans="1:7" s="777" customFormat="1" ht="12.75" customHeight="1">
      <c r="A149" s="1051" t="s">
        <v>1028</v>
      </c>
      <c r="B149" s="1049">
        <v>2194315.7400000002</v>
      </c>
      <c r="C149" s="1049">
        <v>0</v>
      </c>
      <c r="D149" s="1053">
        <v>0</v>
      </c>
      <c r="E149" s="1049">
        <v>2194315.7400000002</v>
      </c>
      <c r="F149" s="1049">
        <v>0</v>
      </c>
      <c r="G149" s="781"/>
    </row>
    <row r="150" spans="1:7" s="777" customFormat="1" ht="12.75" customHeight="1">
      <c r="A150" s="1051" t="s">
        <v>1029</v>
      </c>
      <c r="B150" s="1049">
        <v>2057568.62</v>
      </c>
      <c r="C150" s="1049">
        <v>0</v>
      </c>
      <c r="D150" s="1053">
        <v>0</v>
      </c>
      <c r="E150" s="1049">
        <v>2057568.62</v>
      </c>
      <c r="F150" s="1049">
        <v>0</v>
      </c>
    </row>
    <row r="151" spans="1:7" s="777" customFormat="1" ht="12.75" customHeight="1">
      <c r="A151" s="1051" t="s">
        <v>1030</v>
      </c>
      <c r="B151" s="1049">
        <v>3926931.38</v>
      </c>
      <c r="C151" s="1049">
        <v>0</v>
      </c>
      <c r="D151" s="1053">
        <v>0</v>
      </c>
      <c r="E151" s="1049">
        <v>3926931.38</v>
      </c>
      <c r="F151" s="1049">
        <v>0</v>
      </c>
    </row>
    <row r="152" spans="1:7" s="777" customFormat="1" ht="12.75" customHeight="1">
      <c r="A152" s="1051" t="s">
        <v>1031</v>
      </c>
      <c r="B152" s="1049">
        <v>19386802.93</v>
      </c>
      <c r="C152" s="1049">
        <v>0</v>
      </c>
      <c r="D152" s="1053">
        <v>0</v>
      </c>
      <c r="E152" s="1049">
        <v>19386802.93</v>
      </c>
      <c r="F152" s="1049">
        <v>0</v>
      </c>
    </row>
    <row r="153" spans="1:7" s="777" customFormat="1" ht="12.75" customHeight="1">
      <c r="A153" s="1051" t="s">
        <v>1032</v>
      </c>
      <c r="B153" s="1049">
        <v>26322462.670000002</v>
      </c>
      <c r="C153" s="1049">
        <v>0</v>
      </c>
      <c r="D153" s="1053">
        <v>0</v>
      </c>
      <c r="E153" s="1049">
        <v>26322462.670000002</v>
      </c>
      <c r="F153" s="1049">
        <v>0</v>
      </c>
    </row>
    <row r="154" spans="1:7" s="777" customFormat="1" ht="12.75" customHeight="1">
      <c r="A154" s="1051" t="s">
        <v>1033</v>
      </c>
      <c r="B154" s="1049">
        <v>12699781.65</v>
      </c>
      <c r="C154" s="1049">
        <v>0</v>
      </c>
      <c r="D154" s="1053">
        <v>0</v>
      </c>
      <c r="E154" s="1049">
        <v>12699781.65</v>
      </c>
      <c r="F154" s="1049">
        <v>0</v>
      </c>
    </row>
    <row r="155" spans="1:7" s="784" customFormat="1" ht="12.75" customHeight="1">
      <c r="A155" s="1051" t="s">
        <v>1034</v>
      </c>
      <c r="B155" s="1049">
        <v>19293928.800000001</v>
      </c>
      <c r="C155" s="1049">
        <v>0</v>
      </c>
      <c r="D155" s="1053">
        <v>0</v>
      </c>
      <c r="E155" s="1049">
        <v>19293928.800000001</v>
      </c>
      <c r="F155" s="1049">
        <v>0</v>
      </c>
    </row>
    <row r="156" spans="1:7" s="784" customFormat="1" ht="12.75" customHeight="1">
      <c r="A156" s="1051" t="s">
        <v>1035</v>
      </c>
      <c r="B156" s="1049">
        <v>20755261.420000002</v>
      </c>
      <c r="C156" s="1049">
        <v>0</v>
      </c>
      <c r="D156" s="1053">
        <v>0</v>
      </c>
      <c r="E156" s="1049">
        <v>20755261.420000002</v>
      </c>
      <c r="F156" s="1049">
        <v>0</v>
      </c>
    </row>
    <row r="157" spans="1:7" s="777" customFormat="1" ht="12.75" customHeight="1">
      <c r="A157" s="1051" t="s">
        <v>1115</v>
      </c>
      <c r="B157" s="1049">
        <v>20685889.780000001</v>
      </c>
      <c r="C157" s="1049">
        <v>0</v>
      </c>
      <c r="D157" s="1053">
        <v>0</v>
      </c>
      <c r="E157" s="1049">
        <v>20685889.780000001</v>
      </c>
      <c r="F157" s="1049">
        <v>0</v>
      </c>
    </row>
    <row r="158" spans="1:7" s="784" customFormat="1" ht="12.75" customHeight="1">
      <c r="A158" s="1051" t="s">
        <v>1163</v>
      </c>
      <c r="B158" s="1049">
        <v>28437096.379999999</v>
      </c>
      <c r="C158" s="1049">
        <v>0</v>
      </c>
      <c r="D158" s="1053">
        <v>0</v>
      </c>
      <c r="E158" s="1049">
        <v>28437096.379999999</v>
      </c>
      <c r="F158" s="1049">
        <v>0</v>
      </c>
    </row>
    <row r="159" spans="1:7" s="784" customFormat="1" ht="12.75" customHeight="1">
      <c r="A159" s="1051" t="s">
        <v>1182</v>
      </c>
      <c r="B159" s="1049">
        <v>8137343.9400000004</v>
      </c>
      <c r="C159" s="1049">
        <v>0</v>
      </c>
      <c r="D159" s="1053">
        <v>0</v>
      </c>
      <c r="E159" s="1049">
        <v>8137343.9400000004</v>
      </c>
      <c r="F159" s="1049">
        <v>0</v>
      </c>
    </row>
    <row r="160" spans="1:7" s="784" customFormat="1" ht="12.75" customHeight="1">
      <c r="A160" s="1051" t="s">
        <v>1230</v>
      </c>
      <c r="B160" s="1049">
        <v>5563558.5599999996</v>
      </c>
      <c r="C160" s="1049">
        <v>0</v>
      </c>
      <c r="D160" s="1053">
        <v>0</v>
      </c>
      <c r="E160" s="1049">
        <v>5563558.5599999996</v>
      </c>
      <c r="F160" s="1049">
        <v>0</v>
      </c>
    </row>
    <row r="161" spans="1:6" s="784" customFormat="1" ht="12.75" customHeight="1">
      <c r="A161" s="1061" t="s">
        <v>1293</v>
      </c>
      <c r="B161" s="1062">
        <v>7904911.4800000004</v>
      </c>
      <c r="C161" s="1062">
        <v>16683.25</v>
      </c>
      <c r="D161" s="1062">
        <v>445.51</v>
      </c>
      <c r="E161" s="1062">
        <v>7921149.2199999997</v>
      </c>
      <c r="F161" s="1062">
        <v>16237.74</v>
      </c>
    </row>
    <row r="162" spans="1:6" s="777" customFormat="1" ht="12.75" customHeight="1">
      <c r="A162" s="1064" t="s">
        <v>1378</v>
      </c>
      <c r="B162" s="1065">
        <v>0</v>
      </c>
      <c r="C162" s="1065">
        <v>22371337.73</v>
      </c>
      <c r="D162" s="1065">
        <v>11359401.35</v>
      </c>
      <c r="E162" s="1065">
        <v>11011936.380000001</v>
      </c>
      <c r="F162" s="1065">
        <v>11011936.380000001</v>
      </c>
    </row>
    <row r="163" spans="1:6" s="784" customFormat="1" ht="12.75" customHeight="1">
      <c r="A163" s="1051" t="s">
        <v>1036</v>
      </c>
      <c r="B163" s="1049">
        <v>-7534788.3600000003</v>
      </c>
      <c r="C163" s="1053">
        <v>0</v>
      </c>
      <c r="D163" s="1049">
        <v>14800</v>
      </c>
      <c r="E163" s="1049">
        <v>-7549588.3600000003</v>
      </c>
      <c r="F163" s="1049">
        <v>-14800</v>
      </c>
    </row>
    <row r="164" spans="1:6" s="784" customFormat="1" ht="12.75" customHeight="1">
      <c r="A164" s="1051" t="s">
        <v>1037</v>
      </c>
      <c r="B164" s="1049">
        <v>-30632192.57</v>
      </c>
      <c r="C164" s="1053">
        <v>0</v>
      </c>
      <c r="D164" s="1049">
        <v>223942.02</v>
      </c>
      <c r="E164" s="1049">
        <v>-30856134.59</v>
      </c>
      <c r="F164" s="1049">
        <v>-223942.02</v>
      </c>
    </row>
    <row r="165" spans="1:6" s="784" customFormat="1" ht="12.75" customHeight="1">
      <c r="A165" s="1051" t="s">
        <v>1038</v>
      </c>
      <c r="B165" s="1049">
        <v>-61132529.549999997</v>
      </c>
      <c r="C165" s="1053">
        <v>0</v>
      </c>
      <c r="D165" s="1049">
        <v>0</v>
      </c>
      <c r="E165" s="1049">
        <v>-61132529.549999997</v>
      </c>
      <c r="F165" s="1049">
        <v>0</v>
      </c>
    </row>
    <row r="166" spans="1:6" s="784" customFormat="1" ht="12.75" customHeight="1">
      <c r="A166" s="1051" t="s">
        <v>1039</v>
      </c>
      <c r="B166" s="1049">
        <v>-34197453.350000001</v>
      </c>
      <c r="C166" s="1053">
        <v>0</v>
      </c>
      <c r="D166" s="1049">
        <v>0</v>
      </c>
      <c r="E166" s="1049">
        <v>-34197453.350000001</v>
      </c>
      <c r="F166" s="1049">
        <v>0</v>
      </c>
    </row>
    <row r="167" spans="1:6" s="777" customFormat="1" ht="12.75" customHeight="1">
      <c r="A167" s="1051" t="s">
        <v>1201</v>
      </c>
      <c r="B167" s="1049">
        <v>-331918.46999999997</v>
      </c>
      <c r="C167" s="1053">
        <v>0</v>
      </c>
      <c r="D167" s="1049">
        <v>0</v>
      </c>
      <c r="E167" s="1049">
        <v>-331918.46999999997</v>
      </c>
      <c r="F167" s="1049">
        <v>0</v>
      </c>
    </row>
    <row r="168" spans="1:6" s="777" customFormat="1" ht="12.75" customHeight="1">
      <c r="A168" s="1051" t="s">
        <v>1211</v>
      </c>
      <c r="B168" s="1049">
        <v>-783848.5</v>
      </c>
      <c r="C168" s="1053">
        <v>0</v>
      </c>
      <c r="D168" s="1049">
        <v>0</v>
      </c>
      <c r="E168" s="1049">
        <v>-783848.5</v>
      </c>
      <c r="F168" s="1049">
        <v>0</v>
      </c>
    </row>
    <row r="169" spans="1:6" s="779" customFormat="1" ht="12.75" customHeight="1">
      <c r="A169" s="1051" t="s">
        <v>1200</v>
      </c>
      <c r="B169" s="1049">
        <v>-69492</v>
      </c>
      <c r="C169" s="1053">
        <v>0</v>
      </c>
      <c r="D169" s="1049">
        <v>0</v>
      </c>
      <c r="E169" s="1049">
        <v>-69492</v>
      </c>
      <c r="F169" s="1049">
        <v>0</v>
      </c>
    </row>
    <row r="170" spans="1:6" s="821" customFormat="1" ht="12.75" customHeight="1">
      <c r="A170" s="1051" t="s">
        <v>1269</v>
      </c>
      <c r="B170" s="1049">
        <v>-677313.92</v>
      </c>
      <c r="C170" s="1053">
        <v>0</v>
      </c>
      <c r="D170" s="1049">
        <v>0</v>
      </c>
      <c r="E170" s="1049">
        <v>-677313.92</v>
      </c>
      <c r="F170" s="1049">
        <v>0</v>
      </c>
    </row>
    <row r="171" spans="1:6" s="777" customFormat="1" ht="12.75" customHeight="1">
      <c r="A171" s="1051" t="s">
        <v>1249</v>
      </c>
      <c r="B171" s="1049">
        <v>-109397.07</v>
      </c>
      <c r="C171" s="1053">
        <v>0</v>
      </c>
      <c r="D171" s="1049">
        <v>0</v>
      </c>
      <c r="E171" s="1049">
        <v>-109397.07</v>
      </c>
      <c r="F171" s="1049">
        <v>0</v>
      </c>
    </row>
    <row r="172" spans="1:6" s="777" customFormat="1" ht="12.75" customHeight="1">
      <c r="A172" s="1051" t="s">
        <v>1294</v>
      </c>
      <c r="B172" s="1049">
        <v>-3165419.03</v>
      </c>
      <c r="C172" s="1049">
        <v>10022745.75</v>
      </c>
      <c r="D172" s="1049">
        <v>10022745.75</v>
      </c>
      <c r="E172" s="1049">
        <v>-3165419.03</v>
      </c>
      <c r="F172" s="1049">
        <v>0</v>
      </c>
    </row>
    <row r="173" spans="1:6" s="777" customFormat="1" ht="12.75" customHeight="1">
      <c r="A173" s="1051" t="s">
        <v>1379</v>
      </c>
      <c r="B173" s="1049">
        <v>0</v>
      </c>
      <c r="C173" s="1049">
        <v>1914028.51</v>
      </c>
      <c r="D173" s="1049">
        <v>8109641.5199999996</v>
      </c>
      <c r="E173" s="1049">
        <v>-6195613.0099999998</v>
      </c>
      <c r="F173" s="1049">
        <v>-6195613.0099999998</v>
      </c>
    </row>
    <row r="174" spans="1:6" s="777" customFormat="1" ht="12.75" customHeight="1">
      <c r="A174" s="1051" t="s">
        <v>1447</v>
      </c>
      <c r="B174" s="1049">
        <v>0</v>
      </c>
      <c r="C174" s="1049">
        <v>924.28</v>
      </c>
      <c r="D174" s="1049">
        <v>924.28</v>
      </c>
      <c r="E174" s="1049">
        <v>0</v>
      </c>
      <c r="F174" s="1049">
        <v>0</v>
      </c>
    </row>
    <row r="175" spans="1:6" s="777" customFormat="1" ht="12.75" customHeight="1">
      <c r="A175" s="1051" t="s">
        <v>1295</v>
      </c>
      <c r="B175" s="1049">
        <v>-4975997.8499999996</v>
      </c>
      <c r="C175" s="1049">
        <v>7428788.6299999999</v>
      </c>
      <c r="D175" s="1049">
        <v>7428788.6299999999</v>
      </c>
      <c r="E175" s="1049">
        <v>-4975997.8499999996</v>
      </c>
      <c r="F175" s="1049">
        <v>0</v>
      </c>
    </row>
    <row r="176" spans="1:6" s="777" customFormat="1" ht="12.75" customHeight="1">
      <c r="A176" s="1051" t="s">
        <v>1296</v>
      </c>
      <c r="B176" s="1049">
        <v>0</v>
      </c>
      <c r="C176" s="1049">
        <v>12795957.300000001</v>
      </c>
      <c r="D176" s="1049">
        <v>12795957.300000001</v>
      </c>
      <c r="E176" s="1049">
        <v>0</v>
      </c>
      <c r="F176" s="1049">
        <v>0</v>
      </c>
    </row>
    <row r="177" spans="1:6" s="777" customFormat="1" ht="12.75" customHeight="1">
      <c r="A177" s="1051" t="s">
        <v>1297</v>
      </c>
      <c r="B177" s="1049">
        <v>0</v>
      </c>
      <c r="C177" s="1049">
        <v>13326693.550000001</v>
      </c>
      <c r="D177" s="1049">
        <v>13326693.550000001</v>
      </c>
      <c r="E177" s="1049">
        <v>0</v>
      </c>
      <c r="F177" s="1049">
        <v>0</v>
      </c>
    </row>
    <row r="178" spans="1:6" s="777" customFormat="1" ht="12.75" customHeight="1">
      <c r="A178" s="1051" t="s">
        <v>1298</v>
      </c>
      <c r="B178" s="1049">
        <v>-90000</v>
      </c>
      <c r="C178" s="1049">
        <v>3087481.27</v>
      </c>
      <c r="D178" s="1049">
        <v>6198707.54</v>
      </c>
      <c r="E178" s="1049">
        <v>-3201226.27</v>
      </c>
      <c r="F178" s="1049">
        <v>-3111226.27</v>
      </c>
    </row>
    <row r="179" spans="1:6" s="777" customFormat="1" ht="12.75" customHeight="1">
      <c r="A179" s="1051" t="s">
        <v>1299</v>
      </c>
      <c r="B179" s="1049">
        <v>0</v>
      </c>
      <c r="C179" s="1049">
        <v>11615267.380000001</v>
      </c>
      <c r="D179" s="1049">
        <v>11615267.380000001</v>
      </c>
      <c r="E179" s="1049">
        <v>0</v>
      </c>
      <c r="F179" s="1049">
        <v>0</v>
      </c>
    </row>
    <row r="180" spans="1:6" s="777" customFormat="1" ht="12.75" customHeight="1">
      <c r="A180" s="1054" t="s">
        <v>1040</v>
      </c>
      <c r="B180" s="1055">
        <v>26906144.739999998</v>
      </c>
      <c r="C180" s="1055">
        <v>82579907.650000006</v>
      </c>
      <c r="D180" s="1055">
        <v>81097314.829999998</v>
      </c>
      <c r="E180" s="1055">
        <v>28388737.559999999</v>
      </c>
      <c r="F180" s="1055">
        <v>1482592.82</v>
      </c>
    </row>
    <row r="181" spans="1:6" s="777" customFormat="1" ht="12.75" customHeight="1">
      <c r="A181" s="1054" t="s">
        <v>1041</v>
      </c>
      <c r="B181" s="1055">
        <v>26906144.739999998</v>
      </c>
      <c r="C181" s="1055">
        <v>82579907.650000006</v>
      </c>
      <c r="D181" s="1055">
        <v>81097314.829999998</v>
      </c>
      <c r="E181" s="1055">
        <v>28388737.559999999</v>
      </c>
      <c r="F181" s="1055">
        <v>1482592.82</v>
      </c>
    </row>
    <row r="182" spans="1:6" s="777" customFormat="1" ht="12.75" customHeight="1">
      <c r="A182" s="1051" t="s">
        <v>1042</v>
      </c>
      <c r="B182" s="1049">
        <v>-60723.31</v>
      </c>
      <c r="C182" s="1053">
        <v>0</v>
      </c>
      <c r="D182" s="1049">
        <v>0</v>
      </c>
      <c r="E182" s="1049">
        <v>-60723.31</v>
      </c>
      <c r="F182" s="1049">
        <v>0</v>
      </c>
    </row>
    <row r="183" spans="1:6" s="777" customFormat="1" ht="12.75" customHeight="1">
      <c r="A183" s="1054" t="s">
        <v>1043</v>
      </c>
      <c r="B183" s="1055">
        <v>-60723.31</v>
      </c>
      <c r="C183" s="1056">
        <v>0</v>
      </c>
      <c r="D183" s="1055">
        <v>0</v>
      </c>
      <c r="E183" s="1055">
        <v>-60723.31</v>
      </c>
      <c r="F183" s="1055">
        <v>0</v>
      </c>
    </row>
    <row r="184" spans="1:6" s="777" customFormat="1" ht="12.75" customHeight="1">
      <c r="A184" s="1054" t="s">
        <v>1044</v>
      </c>
      <c r="B184" s="1055">
        <v>-60723.31</v>
      </c>
      <c r="C184" s="1056">
        <v>0</v>
      </c>
      <c r="D184" s="1055">
        <v>0</v>
      </c>
      <c r="E184" s="1055">
        <v>-60723.31</v>
      </c>
      <c r="F184" s="1055">
        <v>0</v>
      </c>
    </row>
    <row r="185" spans="1:6" s="777" customFormat="1" ht="15" customHeight="1">
      <c r="A185" s="1054" t="s">
        <v>1045</v>
      </c>
      <c r="B185" s="1055">
        <v>26845421.43</v>
      </c>
      <c r="C185" s="1055">
        <v>82579907.650000006</v>
      </c>
      <c r="D185" s="1055">
        <v>81097314.829999998</v>
      </c>
      <c r="E185" s="1055">
        <v>28328014.25</v>
      </c>
      <c r="F185" s="1055">
        <v>1482592.82</v>
      </c>
    </row>
    <row r="186" spans="1:6" s="777" customFormat="1" ht="18" customHeight="1">
      <c r="A186" s="1054" t="s">
        <v>1046</v>
      </c>
      <c r="B186" s="1055">
        <v>-143766007.93000001</v>
      </c>
      <c r="C186" s="1055">
        <v>88618292.310000002</v>
      </c>
      <c r="D186" s="1055">
        <v>87135699.489999995</v>
      </c>
      <c r="E186" s="1055">
        <v>-142283415.11000001</v>
      </c>
      <c r="F186" s="1055">
        <v>1482592.82</v>
      </c>
    </row>
    <row r="187" spans="1:6" s="777" customFormat="1" ht="12.75" customHeight="1">
      <c r="A187" s="1051" t="s">
        <v>1282</v>
      </c>
      <c r="B187" s="1049">
        <v>-153.96</v>
      </c>
      <c r="C187" s="1049">
        <v>153.96</v>
      </c>
      <c r="D187" s="1049">
        <v>0</v>
      </c>
      <c r="E187" s="1049">
        <v>0</v>
      </c>
      <c r="F187" s="1049">
        <v>153.96</v>
      </c>
    </row>
    <row r="188" spans="1:6" s="777" customFormat="1" ht="12.75" customHeight="1">
      <c r="A188" s="1051" t="s">
        <v>1047</v>
      </c>
      <c r="B188" s="1049">
        <v>-437662.85</v>
      </c>
      <c r="C188" s="1049">
        <v>3270694.06</v>
      </c>
      <c r="D188" s="1049">
        <v>3084255.66</v>
      </c>
      <c r="E188" s="1049">
        <v>-251224.45</v>
      </c>
      <c r="F188" s="1049">
        <v>186438.39999999999</v>
      </c>
    </row>
    <row r="189" spans="1:6" s="777" customFormat="1" ht="12.75" customHeight="1">
      <c r="A189" s="1051" t="s">
        <v>1048</v>
      </c>
      <c r="B189" s="1049">
        <v>-256332.93</v>
      </c>
      <c r="C189" s="1049">
        <v>646561.46</v>
      </c>
      <c r="D189" s="1049">
        <v>709857.16</v>
      </c>
      <c r="E189" s="1049">
        <v>-319628.63</v>
      </c>
      <c r="F189" s="1049">
        <v>-63295.7</v>
      </c>
    </row>
    <row r="190" spans="1:6" s="777" customFormat="1" ht="12.75" customHeight="1">
      <c r="A190" s="1051" t="s">
        <v>1049</v>
      </c>
      <c r="B190" s="1049">
        <v>-5731443.4400000004</v>
      </c>
      <c r="C190" s="1049">
        <v>1342.9</v>
      </c>
      <c r="D190" s="1049">
        <v>344251.7</v>
      </c>
      <c r="E190" s="1049">
        <v>-6074352.2400000002</v>
      </c>
      <c r="F190" s="1049">
        <v>-342908.8</v>
      </c>
    </row>
    <row r="191" spans="1:6" s="777" customFormat="1" ht="12.75" customHeight="1">
      <c r="A191" s="1051" t="s">
        <v>1289</v>
      </c>
      <c r="B191" s="1049">
        <v>0</v>
      </c>
      <c r="C191" s="1049">
        <v>431240.2</v>
      </c>
      <c r="D191" s="1049">
        <v>862479.64</v>
      </c>
      <c r="E191" s="1049">
        <v>-431239.44</v>
      </c>
      <c r="F191" s="1049">
        <v>-431239.44</v>
      </c>
    </row>
    <row r="192" spans="1:6" s="777" customFormat="1" ht="12.75" customHeight="1">
      <c r="A192" s="1054" t="s">
        <v>1050</v>
      </c>
      <c r="B192" s="1055">
        <v>-6425593.1799999997</v>
      </c>
      <c r="C192" s="1055">
        <v>4349992.58</v>
      </c>
      <c r="D192" s="1055">
        <v>5000844.16</v>
      </c>
      <c r="E192" s="1055">
        <v>-7076444.7599999998</v>
      </c>
      <c r="F192" s="1055">
        <v>-650851.57999999996</v>
      </c>
    </row>
    <row r="193" spans="1:6" s="777" customFormat="1" ht="12.75" customHeight="1">
      <c r="A193" s="1051" t="s">
        <v>1051</v>
      </c>
      <c r="B193" s="1049">
        <v>0</v>
      </c>
      <c r="C193" s="1049">
        <v>9051219.1799999997</v>
      </c>
      <c r="D193" s="1049">
        <v>9051219.1799999997</v>
      </c>
      <c r="E193" s="1049">
        <v>0</v>
      </c>
      <c r="F193" s="1049">
        <v>0</v>
      </c>
    </row>
    <row r="194" spans="1:6" s="777" customFormat="1" ht="12.75" customHeight="1">
      <c r="A194" s="1051" t="s">
        <v>1448</v>
      </c>
      <c r="B194" s="1049">
        <v>0</v>
      </c>
      <c r="C194" s="1049">
        <v>5977760.5800000001</v>
      </c>
      <c r="D194" s="1049">
        <v>5984204.3799999999</v>
      </c>
      <c r="E194" s="1049">
        <v>-6443.8</v>
      </c>
      <c r="F194" s="1049">
        <v>-6443.8</v>
      </c>
    </row>
    <row r="195" spans="1:6" s="777" customFormat="1" ht="12.75" customHeight="1">
      <c r="A195" s="1051" t="s">
        <v>1495</v>
      </c>
      <c r="B195" s="1049">
        <v>0</v>
      </c>
      <c r="C195" s="1049">
        <v>64402.04</v>
      </c>
      <c r="D195" s="1049">
        <v>64402.04</v>
      </c>
      <c r="E195" s="1049">
        <v>0</v>
      </c>
      <c r="F195" s="1049">
        <v>0</v>
      </c>
    </row>
    <row r="196" spans="1:6" s="777" customFormat="1" ht="12.75" customHeight="1">
      <c r="A196" s="1054" t="s">
        <v>1052</v>
      </c>
      <c r="B196" s="1055">
        <v>0</v>
      </c>
      <c r="C196" s="1055">
        <v>15093381.800000001</v>
      </c>
      <c r="D196" s="1055">
        <v>15099825.6</v>
      </c>
      <c r="E196" s="1055">
        <v>-6443.8</v>
      </c>
      <c r="F196" s="1055">
        <v>-6443.8</v>
      </c>
    </row>
    <row r="197" spans="1:6" s="777" customFormat="1" ht="12.75" customHeight="1">
      <c r="A197" s="1051" t="s">
        <v>1053</v>
      </c>
      <c r="B197" s="1049">
        <v>-1892686.07</v>
      </c>
      <c r="C197" s="1049">
        <v>4141403.71</v>
      </c>
      <c r="D197" s="1049">
        <v>2587216.64</v>
      </c>
      <c r="E197" s="1049">
        <v>-338499</v>
      </c>
      <c r="F197" s="1049">
        <v>1554187.07</v>
      </c>
    </row>
    <row r="198" spans="1:6" s="777" customFormat="1" ht="12.75" customHeight="1">
      <c r="A198" s="1051" t="s">
        <v>1054</v>
      </c>
      <c r="B198" s="1049">
        <v>-15430.05</v>
      </c>
      <c r="C198" s="1049">
        <v>141106.28</v>
      </c>
      <c r="D198" s="1049">
        <v>211813.81</v>
      </c>
      <c r="E198" s="1049">
        <v>-86137.58</v>
      </c>
      <c r="F198" s="1049">
        <v>-70707.53</v>
      </c>
    </row>
    <row r="199" spans="1:6" s="777" customFormat="1" ht="12.75" customHeight="1">
      <c r="A199" s="1051" t="s">
        <v>1055</v>
      </c>
      <c r="B199" s="1049">
        <v>-29052.080000000002</v>
      </c>
      <c r="C199" s="1049">
        <v>36708.5</v>
      </c>
      <c r="D199" s="1049">
        <v>7656.42</v>
      </c>
      <c r="E199" s="1049">
        <v>0</v>
      </c>
      <c r="F199" s="1049">
        <v>29052.080000000002</v>
      </c>
    </row>
    <row r="200" spans="1:6" s="777" customFormat="1" ht="12.75" customHeight="1">
      <c r="A200" s="1051" t="s">
        <v>1056</v>
      </c>
      <c r="B200" s="1049">
        <v>-7262.74</v>
      </c>
      <c r="C200" s="1049">
        <v>9177.11</v>
      </c>
      <c r="D200" s="1049">
        <v>1914.37</v>
      </c>
      <c r="E200" s="1049">
        <v>0</v>
      </c>
      <c r="F200" s="1049">
        <v>7262.74</v>
      </c>
    </row>
    <row r="201" spans="1:6" s="777" customFormat="1" ht="12.75" customHeight="1">
      <c r="A201" s="1051" t="s">
        <v>1057</v>
      </c>
      <c r="B201" s="1049">
        <v>-304061.06</v>
      </c>
      <c r="C201" s="1049">
        <v>2334387.1</v>
      </c>
      <c r="D201" s="1049">
        <v>2204860.75</v>
      </c>
      <c r="E201" s="1049">
        <v>-174534.71</v>
      </c>
      <c r="F201" s="1049">
        <v>129526.35</v>
      </c>
    </row>
    <row r="202" spans="1:6" s="777" customFormat="1" ht="12.75" customHeight="1">
      <c r="A202" s="1051" t="s">
        <v>1058</v>
      </c>
      <c r="B202" s="1049">
        <v>1831.91</v>
      </c>
      <c r="C202" s="1049">
        <v>50881.21</v>
      </c>
      <c r="D202" s="1049">
        <v>64925.07</v>
      </c>
      <c r="E202" s="1049">
        <v>-12211.95</v>
      </c>
      <c r="F202" s="1049">
        <v>-14043.86</v>
      </c>
    </row>
    <row r="203" spans="1:6" s="777" customFormat="1" ht="12.75" customHeight="1">
      <c r="A203" s="1051" t="s">
        <v>1059</v>
      </c>
      <c r="B203" s="1049">
        <v>-247295.77</v>
      </c>
      <c r="C203" s="1049">
        <v>904905.46</v>
      </c>
      <c r="D203" s="1049">
        <v>753980.3</v>
      </c>
      <c r="E203" s="1049">
        <v>-96370.61</v>
      </c>
      <c r="F203" s="1049">
        <v>150925.16</v>
      </c>
    </row>
    <row r="204" spans="1:6" s="777" customFormat="1" ht="12.75" customHeight="1">
      <c r="A204" s="1051" t="s">
        <v>1060</v>
      </c>
      <c r="B204" s="1049">
        <v>0</v>
      </c>
      <c r="C204" s="1049">
        <v>83977.52</v>
      </c>
      <c r="D204" s="1049">
        <v>83977.52</v>
      </c>
      <c r="E204" s="1049">
        <v>0</v>
      </c>
      <c r="F204" s="1049">
        <v>0</v>
      </c>
    </row>
    <row r="205" spans="1:6" s="777" customFormat="1" ht="12.75" customHeight="1">
      <c r="A205" s="1051" t="s">
        <v>1061</v>
      </c>
      <c r="B205" s="1049">
        <v>0</v>
      </c>
      <c r="C205" s="1049">
        <v>255406.29</v>
      </c>
      <c r="D205" s="1049">
        <v>255406.29</v>
      </c>
      <c r="E205" s="1049">
        <v>0</v>
      </c>
      <c r="F205" s="1049">
        <v>0</v>
      </c>
    </row>
    <row r="206" spans="1:6" s="777" customFormat="1" ht="12.75" customHeight="1">
      <c r="A206" s="1051" t="s">
        <v>1337</v>
      </c>
      <c r="B206" s="1049">
        <v>0</v>
      </c>
      <c r="C206" s="1049">
        <v>294441.65999999997</v>
      </c>
      <c r="D206" s="1049">
        <v>392589</v>
      </c>
      <c r="E206" s="1049">
        <v>-98147.34</v>
      </c>
      <c r="F206" s="1049">
        <v>-98147.34</v>
      </c>
    </row>
    <row r="207" spans="1:6" s="777" customFormat="1" ht="12.75" customHeight="1">
      <c r="A207" s="1051" t="s">
        <v>1146</v>
      </c>
      <c r="B207" s="1049">
        <v>0</v>
      </c>
      <c r="C207" s="1049">
        <v>13793</v>
      </c>
      <c r="D207" s="1049">
        <v>13793</v>
      </c>
      <c r="E207" s="1049">
        <v>0</v>
      </c>
      <c r="F207" s="1049">
        <v>0</v>
      </c>
    </row>
    <row r="208" spans="1:6" s="777" customFormat="1" ht="12.75" customHeight="1">
      <c r="A208" s="1051" t="s">
        <v>1062</v>
      </c>
      <c r="B208" s="1049">
        <v>0</v>
      </c>
      <c r="C208" s="1049">
        <v>182019.93</v>
      </c>
      <c r="D208" s="1049">
        <v>182019.93</v>
      </c>
      <c r="E208" s="1049">
        <v>0</v>
      </c>
      <c r="F208" s="1049">
        <v>0</v>
      </c>
    </row>
    <row r="209" spans="1:6" s="777" customFormat="1" ht="12.75" customHeight="1">
      <c r="A209" s="1051" t="s">
        <v>1063</v>
      </c>
      <c r="B209" s="1049">
        <v>0</v>
      </c>
      <c r="C209" s="1049">
        <v>511967</v>
      </c>
      <c r="D209" s="1049">
        <v>511967</v>
      </c>
      <c r="E209" s="1049">
        <v>0</v>
      </c>
      <c r="F209" s="1049">
        <v>0</v>
      </c>
    </row>
    <row r="210" spans="1:6" s="777" customFormat="1" ht="12.75" customHeight="1">
      <c r="A210" s="1051" t="s">
        <v>1064</v>
      </c>
      <c r="B210" s="1049">
        <v>0</v>
      </c>
      <c r="C210" s="1049">
        <v>3693691.26</v>
      </c>
      <c r="D210" s="1049">
        <v>3693891.62</v>
      </c>
      <c r="E210" s="1049">
        <v>-200.36</v>
      </c>
      <c r="F210" s="1049">
        <v>-200.36</v>
      </c>
    </row>
    <row r="211" spans="1:6" s="777" customFormat="1" ht="12.75" customHeight="1">
      <c r="A211" s="1051" t="s">
        <v>1065</v>
      </c>
      <c r="B211" s="1049">
        <v>0</v>
      </c>
      <c r="C211" s="1049">
        <v>14459.58</v>
      </c>
      <c r="D211" s="1049">
        <v>14459.58</v>
      </c>
      <c r="E211" s="1049">
        <v>0</v>
      </c>
      <c r="F211" s="1049">
        <v>0</v>
      </c>
    </row>
    <row r="212" spans="1:6" s="777" customFormat="1" ht="12.75" customHeight="1">
      <c r="A212" s="1051" t="s">
        <v>1066</v>
      </c>
      <c r="B212" s="1049">
        <v>-198439.24</v>
      </c>
      <c r="C212" s="1053">
        <v>0</v>
      </c>
      <c r="D212" s="1049">
        <v>0</v>
      </c>
      <c r="E212" s="1049">
        <v>-198439.24</v>
      </c>
      <c r="F212" s="1049">
        <v>0</v>
      </c>
    </row>
    <row r="213" spans="1:6" s="777" customFormat="1" ht="12.75" customHeight="1">
      <c r="A213" s="1051" t="s">
        <v>1067</v>
      </c>
      <c r="B213" s="1049">
        <v>-65534.44</v>
      </c>
      <c r="C213" s="1053">
        <v>0</v>
      </c>
      <c r="D213" s="1049">
        <v>0</v>
      </c>
      <c r="E213" s="1049">
        <v>-65534.44</v>
      </c>
      <c r="F213" s="1049">
        <v>0</v>
      </c>
    </row>
    <row r="214" spans="1:6" s="777" customFormat="1" ht="12.75" customHeight="1">
      <c r="A214" s="1054" t="s">
        <v>1068</v>
      </c>
      <c r="B214" s="1055">
        <v>-2757929.54</v>
      </c>
      <c r="C214" s="1055">
        <v>12668325.609999999</v>
      </c>
      <c r="D214" s="1055">
        <v>10980471.300000001</v>
      </c>
      <c r="E214" s="1055">
        <v>-1070075.23</v>
      </c>
      <c r="F214" s="1055">
        <v>1687854.31</v>
      </c>
    </row>
    <row r="215" spans="1:6" s="777" customFormat="1" ht="12.75" customHeight="1">
      <c r="A215" s="1061" t="s">
        <v>1069</v>
      </c>
      <c r="B215" s="1062">
        <v>0</v>
      </c>
      <c r="C215" s="1062">
        <v>30796295.18</v>
      </c>
      <c r="D215" s="1062">
        <v>31827105.16</v>
      </c>
      <c r="E215" s="1062">
        <v>-1030809.98</v>
      </c>
      <c r="F215" s="1062">
        <v>-1030809.98</v>
      </c>
    </row>
    <row r="216" spans="1:6" s="777" customFormat="1" ht="12.75" customHeight="1">
      <c r="A216" s="1064" t="s">
        <v>1070</v>
      </c>
      <c r="B216" s="1065">
        <v>-255652.31</v>
      </c>
      <c r="C216" s="1066">
        <v>0</v>
      </c>
      <c r="D216" s="1065">
        <v>0</v>
      </c>
      <c r="E216" s="1065">
        <v>-255652.31</v>
      </c>
      <c r="F216" s="1065">
        <v>0</v>
      </c>
    </row>
    <row r="217" spans="1:6" s="777" customFormat="1" ht="12.75" customHeight="1">
      <c r="A217" s="1051" t="s">
        <v>1071</v>
      </c>
      <c r="B217" s="1049">
        <v>-192450.55</v>
      </c>
      <c r="C217" s="1053">
        <v>0</v>
      </c>
      <c r="D217" s="1049">
        <v>0</v>
      </c>
      <c r="E217" s="1049">
        <v>-192450.55</v>
      </c>
      <c r="F217" s="1049">
        <v>0</v>
      </c>
    </row>
    <row r="218" spans="1:6" s="777" customFormat="1" ht="12.75" customHeight="1">
      <c r="A218" s="1051" t="s">
        <v>1072</v>
      </c>
      <c r="B218" s="1049">
        <v>-23425.78</v>
      </c>
      <c r="C218" s="1053">
        <v>0</v>
      </c>
      <c r="D218" s="1049">
        <v>0</v>
      </c>
      <c r="E218" s="1049">
        <v>-23425.78</v>
      </c>
      <c r="F218" s="1049">
        <v>0</v>
      </c>
    </row>
    <row r="219" spans="1:6" s="777" customFormat="1" ht="12.75" customHeight="1">
      <c r="A219" s="1051" t="s">
        <v>1073</v>
      </c>
      <c r="B219" s="1049">
        <v>-678133.56</v>
      </c>
      <c r="C219" s="1053">
        <v>0</v>
      </c>
      <c r="D219" s="1049">
        <v>0</v>
      </c>
      <c r="E219" s="1049">
        <v>-678133.56</v>
      </c>
      <c r="F219" s="1049">
        <v>0</v>
      </c>
    </row>
    <row r="220" spans="1:6" s="777" customFormat="1" ht="12.75" customHeight="1">
      <c r="A220" s="1054" t="s">
        <v>1074</v>
      </c>
      <c r="B220" s="1055">
        <v>-1149662.2</v>
      </c>
      <c r="C220" s="1055">
        <v>30796295.18</v>
      </c>
      <c r="D220" s="1055">
        <v>31827105.16</v>
      </c>
      <c r="E220" s="1055">
        <v>-2180472.1800000002</v>
      </c>
      <c r="F220" s="1055">
        <v>-1030809.98</v>
      </c>
    </row>
    <row r="221" spans="1:6" s="777" customFormat="1" ht="12.75" customHeight="1">
      <c r="A221" s="1054" t="s">
        <v>1075</v>
      </c>
      <c r="B221" s="1055">
        <v>-10333184.92</v>
      </c>
      <c r="C221" s="1055">
        <v>62907995.170000002</v>
      </c>
      <c r="D221" s="1055">
        <v>62908246.219999999</v>
      </c>
      <c r="E221" s="1055">
        <v>-10333435.970000001</v>
      </c>
      <c r="F221" s="1055">
        <v>-251.05</v>
      </c>
    </row>
    <row r="222" spans="1:6" s="777" customFormat="1" ht="12.75" customHeight="1">
      <c r="A222" s="1051" t="s">
        <v>1076</v>
      </c>
      <c r="B222" s="1049">
        <v>-25600</v>
      </c>
      <c r="C222" s="1053">
        <v>0</v>
      </c>
      <c r="D222" s="1049">
        <v>0</v>
      </c>
      <c r="E222" s="1049">
        <v>-25600</v>
      </c>
      <c r="F222" s="1049">
        <v>0</v>
      </c>
    </row>
    <row r="223" spans="1:6" s="777" customFormat="1" ht="12.75" customHeight="1">
      <c r="A223" s="1054" t="s">
        <v>1077</v>
      </c>
      <c r="B223" s="1055">
        <v>-25600</v>
      </c>
      <c r="C223" s="1056">
        <v>0</v>
      </c>
      <c r="D223" s="1055">
        <v>0</v>
      </c>
      <c r="E223" s="1055">
        <v>-25600</v>
      </c>
      <c r="F223" s="1055">
        <v>0</v>
      </c>
    </row>
    <row r="224" spans="1:6" s="777" customFormat="1" ht="12.75" customHeight="1">
      <c r="A224" s="1054" t="s">
        <v>1078</v>
      </c>
      <c r="B224" s="1055">
        <v>-25600</v>
      </c>
      <c r="C224" s="1056">
        <v>0</v>
      </c>
      <c r="D224" s="1055">
        <v>0</v>
      </c>
      <c r="E224" s="1055">
        <v>-25600</v>
      </c>
      <c r="F224" s="1055">
        <v>0</v>
      </c>
    </row>
    <row r="225" spans="1:6" s="777" customFormat="1" ht="12.75" customHeight="1">
      <c r="A225" s="1051" t="s">
        <v>1175</v>
      </c>
      <c r="B225" s="1049">
        <v>0</v>
      </c>
      <c r="C225" s="1049">
        <v>60723.31</v>
      </c>
      <c r="D225" s="1049">
        <v>121446.62</v>
      </c>
      <c r="E225" s="1049">
        <v>-60723.31</v>
      </c>
      <c r="F225" s="1049">
        <v>-60723.31</v>
      </c>
    </row>
    <row r="226" spans="1:6" s="777" customFormat="1" ht="12.75" customHeight="1">
      <c r="A226" s="1054" t="s">
        <v>1176</v>
      </c>
      <c r="B226" s="1055">
        <v>0</v>
      </c>
      <c r="C226" s="1055">
        <v>60723.31</v>
      </c>
      <c r="D226" s="1055">
        <v>121446.62</v>
      </c>
      <c r="E226" s="1055">
        <v>-60723.31</v>
      </c>
      <c r="F226" s="1055">
        <v>-60723.31</v>
      </c>
    </row>
    <row r="227" spans="1:6" s="777" customFormat="1" ht="12.75" customHeight="1">
      <c r="A227" s="1054" t="s">
        <v>1177</v>
      </c>
      <c r="B227" s="1055">
        <v>0</v>
      </c>
      <c r="C227" s="1055">
        <v>60723.31</v>
      </c>
      <c r="D227" s="1055">
        <v>121446.62</v>
      </c>
      <c r="E227" s="1055">
        <v>-60723.31</v>
      </c>
      <c r="F227" s="1055">
        <v>-60723.31</v>
      </c>
    </row>
    <row r="228" spans="1:6" s="777" customFormat="1" ht="12.75" customHeight="1">
      <c r="A228" s="1051" t="s">
        <v>1079</v>
      </c>
      <c r="B228" s="1049">
        <v>-34814.699999999997</v>
      </c>
      <c r="C228" s="1049">
        <v>1959.12</v>
      </c>
      <c r="D228" s="1049">
        <v>7874.12</v>
      </c>
      <c r="E228" s="1049">
        <v>-40729.699999999997</v>
      </c>
      <c r="F228" s="1049">
        <v>-5915</v>
      </c>
    </row>
    <row r="229" spans="1:6" s="777" customFormat="1" ht="12.75" customHeight="1">
      <c r="A229" s="1054" t="s">
        <v>1080</v>
      </c>
      <c r="B229" s="1055">
        <v>-34814.699999999997</v>
      </c>
      <c r="C229" s="1055">
        <v>1959.12</v>
      </c>
      <c r="D229" s="1055">
        <v>7874.12</v>
      </c>
      <c r="E229" s="1055">
        <v>-40729.699999999997</v>
      </c>
      <c r="F229" s="1055">
        <v>-5915</v>
      </c>
    </row>
    <row r="230" spans="1:6" s="777" customFormat="1" ht="12.75" customHeight="1">
      <c r="A230" s="1051" t="s">
        <v>1147</v>
      </c>
      <c r="B230" s="1049">
        <v>0</v>
      </c>
      <c r="C230" s="1049">
        <v>0</v>
      </c>
      <c r="D230" s="1053">
        <v>0</v>
      </c>
      <c r="E230" s="1049">
        <v>0</v>
      </c>
      <c r="F230" s="1049">
        <v>0</v>
      </c>
    </row>
    <row r="231" spans="1:6" s="777" customFormat="1" ht="12.75" customHeight="1">
      <c r="A231" s="1054" t="s">
        <v>1081</v>
      </c>
      <c r="B231" s="1055">
        <v>0</v>
      </c>
      <c r="C231" s="1055">
        <v>0</v>
      </c>
      <c r="D231" s="1056">
        <v>0</v>
      </c>
      <c r="E231" s="1055">
        <v>0</v>
      </c>
      <c r="F231" s="1055">
        <v>0</v>
      </c>
    </row>
    <row r="232" spans="1:6" s="777" customFormat="1" ht="12.75" customHeight="1">
      <c r="A232" s="1054" t="s">
        <v>1082</v>
      </c>
      <c r="B232" s="1055">
        <v>-34814.699999999997</v>
      </c>
      <c r="C232" s="1055">
        <v>1959.12</v>
      </c>
      <c r="D232" s="1055">
        <v>7874.12</v>
      </c>
      <c r="E232" s="1055">
        <v>-40729.699999999997</v>
      </c>
      <c r="F232" s="1055">
        <v>-5915</v>
      </c>
    </row>
    <row r="233" spans="1:6" s="777" customFormat="1" ht="15" customHeight="1">
      <c r="A233" s="1054" t="s">
        <v>1083</v>
      </c>
      <c r="B233" s="1055">
        <v>-10393599.619999999</v>
      </c>
      <c r="C233" s="1055">
        <v>62970677.600000001</v>
      </c>
      <c r="D233" s="1055">
        <v>63037566.960000001</v>
      </c>
      <c r="E233" s="1055">
        <v>-10460488.98</v>
      </c>
      <c r="F233" s="1055">
        <v>-66889.36</v>
      </c>
    </row>
    <row r="234" spans="1:6" s="777" customFormat="1" ht="18" customHeight="1">
      <c r="A234" s="1054" t="s">
        <v>1084</v>
      </c>
      <c r="B234" s="1055">
        <v>-10393599.619999999</v>
      </c>
      <c r="C234" s="1055">
        <v>62970677.600000001</v>
      </c>
      <c r="D234" s="1055">
        <v>63037566.960000001</v>
      </c>
      <c r="E234" s="1055">
        <v>-10460488.98</v>
      </c>
      <c r="F234" s="1055">
        <v>-66889.36</v>
      </c>
    </row>
    <row r="235" spans="1:6" s="777" customFormat="1" ht="20.100000000000001" customHeight="1">
      <c r="A235" s="1045" t="s">
        <v>1085</v>
      </c>
      <c r="B235" s="1046">
        <v>8125530.8099999996</v>
      </c>
      <c r="C235" s="1046">
        <v>321421054.25</v>
      </c>
      <c r="D235" s="1046">
        <v>320760657.45999998</v>
      </c>
      <c r="E235" s="1046">
        <v>8785927.5999999996</v>
      </c>
      <c r="F235" s="1046">
        <v>660396.79</v>
      </c>
    </row>
    <row r="236" spans="1:6" s="777" customFormat="1" ht="12.75" customHeight="1">
      <c r="A236" s="1051" t="s">
        <v>1086</v>
      </c>
      <c r="B236" s="1049">
        <v>0</v>
      </c>
      <c r="C236" s="1049">
        <v>7530096.2699999996</v>
      </c>
      <c r="D236" s="1049">
        <v>579921.84</v>
      </c>
      <c r="E236" s="1049">
        <v>6950174.4299999997</v>
      </c>
      <c r="F236" s="1049">
        <v>6950174.4299999997</v>
      </c>
    </row>
    <row r="237" spans="1:6" s="777" customFormat="1" ht="12.75" customHeight="1">
      <c r="A237" s="1054" t="s">
        <v>1087</v>
      </c>
      <c r="B237" s="1055">
        <v>0</v>
      </c>
      <c r="C237" s="1055">
        <v>7530096.2699999996</v>
      </c>
      <c r="D237" s="1055">
        <v>579921.84</v>
      </c>
      <c r="E237" s="1055">
        <v>6950174.4299999997</v>
      </c>
      <c r="F237" s="1055">
        <v>6950174.4299999997</v>
      </c>
    </row>
    <row r="238" spans="1:6" s="777" customFormat="1" ht="12.75" customHeight="1">
      <c r="A238" s="1051" t="s">
        <v>1404</v>
      </c>
      <c r="B238" s="1049">
        <v>0</v>
      </c>
      <c r="C238" s="1049">
        <v>2251621.48</v>
      </c>
      <c r="D238" s="1049">
        <v>217742.26</v>
      </c>
      <c r="E238" s="1049">
        <v>2033879.22</v>
      </c>
      <c r="F238" s="1049">
        <v>2033879.22</v>
      </c>
    </row>
    <row r="239" spans="1:6" s="777" customFormat="1" ht="12.75" customHeight="1">
      <c r="A239" s="1051" t="s">
        <v>1088</v>
      </c>
      <c r="B239" s="1049">
        <v>0</v>
      </c>
      <c r="C239" s="1049">
        <v>12125722.390000001</v>
      </c>
      <c r="D239" s="1049">
        <v>1090533.71</v>
      </c>
      <c r="E239" s="1049">
        <v>11035188.68</v>
      </c>
      <c r="F239" s="1049">
        <v>11035188.68</v>
      </c>
    </row>
    <row r="240" spans="1:6" s="777" customFormat="1" ht="12.75" customHeight="1">
      <c r="A240" s="1054" t="s">
        <v>1089</v>
      </c>
      <c r="B240" s="1055">
        <v>0</v>
      </c>
      <c r="C240" s="1055">
        <v>14377343.869999999</v>
      </c>
      <c r="D240" s="1055">
        <v>1308275.97</v>
      </c>
      <c r="E240" s="1055">
        <v>13069067.9</v>
      </c>
      <c r="F240" s="1055">
        <v>13069067.9</v>
      </c>
    </row>
    <row r="241" spans="1:6" s="777" customFormat="1" ht="12.75" customHeight="1">
      <c r="A241" s="1051" t="s">
        <v>1477</v>
      </c>
      <c r="B241" s="1049">
        <v>0</v>
      </c>
      <c r="C241" s="1049">
        <v>297363.20000000001</v>
      </c>
      <c r="D241" s="1049">
        <v>32702.1</v>
      </c>
      <c r="E241" s="1049">
        <v>264661.09999999998</v>
      </c>
      <c r="F241" s="1049">
        <v>264661.09999999998</v>
      </c>
    </row>
    <row r="242" spans="1:6" s="777" customFormat="1" ht="12.75" customHeight="1">
      <c r="A242" s="1051" t="s">
        <v>1478</v>
      </c>
      <c r="B242" s="1049">
        <v>0</v>
      </c>
      <c r="C242" s="1049">
        <v>936868</v>
      </c>
      <c r="D242" s="1053">
        <v>0</v>
      </c>
      <c r="E242" s="1049">
        <v>936868</v>
      </c>
      <c r="F242" s="1049">
        <v>936868</v>
      </c>
    </row>
    <row r="243" spans="1:6" s="777" customFormat="1" ht="12.75" customHeight="1">
      <c r="A243" s="1054" t="s">
        <v>1479</v>
      </c>
      <c r="B243" s="1055">
        <v>0</v>
      </c>
      <c r="C243" s="1055">
        <v>1234231.2</v>
      </c>
      <c r="D243" s="1055">
        <v>32702.1</v>
      </c>
      <c r="E243" s="1055">
        <v>1201529.1000000001</v>
      </c>
      <c r="F243" s="1055">
        <v>1201529.1000000001</v>
      </c>
    </row>
    <row r="244" spans="1:6" s="777" customFormat="1" ht="12.75" customHeight="1">
      <c r="A244" s="1051" t="s">
        <v>1307</v>
      </c>
      <c r="B244" s="1049">
        <v>0</v>
      </c>
      <c r="C244" s="1049">
        <v>906708.98</v>
      </c>
      <c r="D244" s="1049">
        <v>475469.54</v>
      </c>
      <c r="E244" s="1049">
        <v>431239.44</v>
      </c>
      <c r="F244" s="1049">
        <v>431239.44</v>
      </c>
    </row>
    <row r="245" spans="1:6" s="777" customFormat="1" ht="12.75" customHeight="1">
      <c r="A245" s="1051" t="s">
        <v>1090</v>
      </c>
      <c r="B245" s="1049">
        <v>0</v>
      </c>
      <c r="C245" s="1049">
        <v>5931166.8499999996</v>
      </c>
      <c r="D245" s="1049">
        <v>164929.04</v>
      </c>
      <c r="E245" s="1049">
        <v>5766237.8099999996</v>
      </c>
      <c r="F245" s="1049">
        <v>5766237.8099999996</v>
      </c>
    </row>
    <row r="246" spans="1:6" s="777" customFormat="1" ht="12.75" customHeight="1">
      <c r="A246" s="1051" t="s">
        <v>1405</v>
      </c>
      <c r="B246" s="1049">
        <v>0</v>
      </c>
      <c r="C246" s="1049">
        <v>698127.01</v>
      </c>
      <c r="D246" s="1049">
        <v>6344.84</v>
      </c>
      <c r="E246" s="1049">
        <v>691782.17</v>
      </c>
      <c r="F246" s="1049">
        <v>691782.17</v>
      </c>
    </row>
    <row r="247" spans="1:6" s="777" customFormat="1" ht="12.75" customHeight="1">
      <c r="A247" s="1051" t="s">
        <v>1406</v>
      </c>
      <c r="B247" s="1049">
        <v>0</v>
      </c>
      <c r="C247" s="1049">
        <v>280644.46999999997</v>
      </c>
      <c r="D247" s="1049">
        <v>2537.89</v>
      </c>
      <c r="E247" s="1049">
        <v>278106.58</v>
      </c>
      <c r="F247" s="1049">
        <v>278106.58</v>
      </c>
    </row>
    <row r="248" spans="1:6" s="777" customFormat="1" ht="12.75" customHeight="1">
      <c r="A248" s="1051" t="s">
        <v>1308</v>
      </c>
      <c r="B248" s="1049">
        <v>0</v>
      </c>
      <c r="C248" s="1049">
        <v>1363973.07</v>
      </c>
      <c r="D248" s="1049">
        <v>44229.34</v>
      </c>
      <c r="E248" s="1049">
        <v>1319743.73</v>
      </c>
      <c r="F248" s="1049">
        <v>1319743.73</v>
      </c>
    </row>
    <row r="249" spans="1:6" s="777" customFormat="1" ht="12.75" customHeight="1">
      <c r="A249" s="1054" t="s">
        <v>1091</v>
      </c>
      <c r="B249" s="1055">
        <v>0</v>
      </c>
      <c r="C249" s="1055">
        <v>9180620.3800000008</v>
      </c>
      <c r="D249" s="1055">
        <v>693510.65</v>
      </c>
      <c r="E249" s="1055">
        <v>8487109.7300000004</v>
      </c>
      <c r="F249" s="1055">
        <v>8487109.7300000004</v>
      </c>
    </row>
    <row r="250" spans="1:6" s="777" customFormat="1" ht="12.75" customHeight="1">
      <c r="A250" s="1051" t="s">
        <v>1092</v>
      </c>
      <c r="B250" s="1049">
        <v>0</v>
      </c>
      <c r="C250" s="1049">
        <v>999097.66</v>
      </c>
      <c r="D250" s="1049">
        <v>70273.279999999999</v>
      </c>
      <c r="E250" s="1049">
        <v>928824.38</v>
      </c>
      <c r="F250" s="1049">
        <v>928824.38</v>
      </c>
    </row>
    <row r="251" spans="1:6" s="777" customFormat="1" ht="12.75" customHeight="1">
      <c r="A251" s="1051" t="s">
        <v>1093</v>
      </c>
      <c r="B251" s="1049">
        <v>0</v>
      </c>
      <c r="C251" s="1049">
        <v>6770211.9100000001</v>
      </c>
      <c r="D251" s="1049">
        <v>520909.03</v>
      </c>
      <c r="E251" s="1049">
        <v>6249302.8799999999</v>
      </c>
      <c r="F251" s="1049">
        <v>6249302.8799999999</v>
      </c>
    </row>
    <row r="252" spans="1:6" s="777" customFormat="1" ht="12.75" customHeight="1">
      <c r="A252" s="1054" t="s">
        <v>1094</v>
      </c>
      <c r="B252" s="1055">
        <v>0</v>
      </c>
      <c r="C252" s="1055">
        <v>7769309.5700000003</v>
      </c>
      <c r="D252" s="1055">
        <v>591182.31000000006</v>
      </c>
      <c r="E252" s="1055">
        <v>7178127.2599999998</v>
      </c>
      <c r="F252" s="1055">
        <v>7178127.2599999998</v>
      </c>
    </row>
    <row r="253" spans="1:6" s="777" customFormat="1" ht="12.75" customHeight="1">
      <c r="A253" s="1051" t="s">
        <v>1407</v>
      </c>
      <c r="B253" s="1049">
        <v>0</v>
      </c>
      <c r="C253" s="1049">
        <v>748175.17</v>
      </c>
      <c r="D253" s="1053">
        <v>0</v>
      </c>
      <c r="E253" s="1049">
        <v>748175.17</v>
      </c>
      <c r="F253" s="1049">
        <v>748175.17</v>
      </c>
    </row>
    <row r="254" spans="1:6" s="777" customFormat="1" ht="12.75" customHeight="1">
      <c r="A254" s="1054" t="s">
        <v>1408</v>
      </c>
      <c r="B254" s="1055">
        <v>0</v>
      </c>
      <c r="C254" s="1055">
        <v>748175.17</v>
      </c>
      <c r="D254" s="1056">
        <v>0</v>
      </c>
      <c r="E254" s="1055">
        <v>748175.17</v>
      </c>
      <c r="F254" s="1055">
        <v>748175.17</v>
      </c>
    </row>
    <row r="255" spans="1:6" s="777" customFormat="1" ht="12.75" customHeight="1">
      <c r="A255" s="1054" t="s">
        <v>1095</v>
      </c>
      <c r="B255" s="1055">
        <v>0</v>
      </c>
      <c r="C255" s="1055">
        <v>40839776.460000001</v>
      </c>
      <c r="D255" s="1055">
        <v>3205592.87</v>
      </c>
      <c r="E255" s="1055">
        <v>37634183.590000004</v>
      </c>
      <c r="F255" s="1055">
        <v>37634183.590000004</v>
      </c>
    </row>
    <row r="256" spans="1:6" s="777" customFormat="1" ht="12.75" customHeight="1">
      <c r="A256" s="1051" t="s">
        <v>1496</v>
      </c>
      <c r="B256" s="1049">
        <v>0</v>
      </c>
      <c r="C256" s="1049">
        <v>241.91</v>
      </c>
      <c r="D256" s="1053">
        <v>0</v>
      </c>
      <c r="E256" s="1049">
        <v>241.91</v>
      </c>
      <c r="F256" s="1049">
        <v>241.91</v>
      </c>
    </row>
    <row r="257" spans="1:6" s="777" customFormat="1" ht="12.75" customHeight="1">
      <c r="A257" s="1051" t="s">
        <v>1530</v>
      </c>
      <c r="B257" s="1049">
        <v>0</v>
      </c>
      <c r="C257" s="1049">
        <v>1266</v>
      </c>
      <c r="D257" s="1053">
        <v>0</v>
      </c>
      <c r="E257" s="1049">
        <v>1266</v>
      </c>
      <c r="F257" s="1049">
        <v>1266</v>
      </c>
    </row>
    <row r="258" spans="1:6" s="777" customFormat="1" ht="12.75" customHeight="1">
      <c r="A258" s="1051" t="s">
        <v>1497</v>
      </c>
      <c r="B258" s="1049">
        <v>0</v>
      </c>
      <c r="C258" s="1049">
        <v>64402.04</v>
      </c>
      <c r="D258" s="1053">
        <v>0</v>
      </c>
      <c r="E258" s="1049">
        <v>64402.04</v>
      </c>
      <c r="F258" s="1049">
        <v>64402.04</v>
      </c>
    </row>
    <row r="259" spans="1:6" s="777" customFormat="1" ht="12.75" customHeight="1">
      <c r="A259" s="1051" t="s">
        <v>1498</v>
      </c>
      <c r="B259" s="1049">
        <v>0</v>
      </c>
      <c r="C259" s="1049">
        <v>2828.75</v>
      </c>
      <c r="D259" s="1053">
        <v>0</v>
      </c>
      <c r="E259" s="1049">
        <v>2828.75</v>
      </c>
      <c r="F259" s="1049">
        <v>2828.75</v>
      </c>
    </row>
    <row r="260" spans="1:6" s="777" customFormat="1" ht="12.75" customHeight="1">
      <c r="A260" s="1054" t="s">
        <v>1499</v>
      </c>
      <c r="B260" s="1055">
        <v>0</v>
      </c>
      <c r="C260" s="1055">
        <v>68738.7</v>
      </c>
      <c r="D260" s="1056">
        <v>0</v>
      </c>
      <c r="E260" s="1055">
        <v>68738.7</v>
      </c>
      <c r="F260" s="1055">
        <v>68738.7</v>
      </c>
    </row>
    <row r="261" spans="1:6" s="777" customFormat="1" ht="12.75" customHeight="1">
      <c r="A261" s="1051" t="s">
        <v>1449</v>
      </c>
      <c r="B261" s="1049">
        <v>0</v>
      </c>
      <c r="C261" s="1049">
        <v>8376.44</v>
      </c>
      <c r="D261" s="1053">
        <v>0</v>
      </c>
      <c r="E261" s="1049">
        <v>8376.44</v>
      </c>
      <c r="F261" s="1049">
        <v>8376.44</v>
      </c>
    </row>
    <row r="262" spans="1:6" s="777" customFormat="1" ht="12.75" customHeight="1">
      <c r="A262" s="1054" t="s">
        <v>1450</v>
      </c>
      <c r="B262" s="1055">
        <v>0</v>
      </c>
      <c r="C262" s="1055">
        <v>8376.44</v>
      </c>
      <c r="D262" s="1056">
        <v>0</v>
      </c>
      <c r="E262" s="1055">
        <v>8376.44</v>
      </c>
      <c r="F262" s="1055">
        <v>8376.44</v>
      </c>
    </row>
    <row r="263" spans="1:6" s="777" customFormat="1" ht="12.75" customHeight="1">
      <c r="A263" s="1051" t="s">
        <v>1451</v>
      </c>
      <c r="B263" s="1049">
        <v>0</v>
      </c>
      <c r="C263" s="1049">
        <v>3960.28</v>
      </c>
      <c r="D263" s="1053">
        <v>0</v>
      </c>
      <c r="E263" s="1049">
        <v>3960.28</v>
      </c>
      <c r="F263" s="1049">
        <v>3960.28</v>
      </c>
    </row>
    <row r="264" spans="1:6" s="777" customFormat="1" ht="12.75" customHeight="1">
      <c r="A264" s="1051" t="s">
        <v>1531</v>
      </c>
      <c r="B264" s="1049">
        <v>0</v>
      </c>
      <c r="C264" s="1049">
        <v>8405.56</v>
      </c>
      <c r="D264" s="1053">
        <v>0</v>
      </c>
      <c r="E264" s="1049">
        <v>8405.56</v>
      </c>
      <c r="F264" s="1049">
        <v>8405.56</v>
      </c>
    </row>
    <row r="265" spans="1:6" s="777" customFormat="1" ht="12.75" customHeight="1">
      <c r="A265" s="1051" t="s">
        <v>1500</v>
      </c>
      <c r="B265" s="1049">
        <v>0</v>
      </c>
      <c r="C265" s="1049">
        <v>4399.08</v>
      </c>
      <c r="D265" s="1053">
        <v>0</v>
      </c>
      <c r="E265" s="1049">
        <v>4399.08</v>
      </c>
      <c r="F265" s="1049">
        <v>4399.08</v>
      </c>
    </row>
    <row r="266" spans="1:6" s="777" customFormat="1" ht="12.75" customHeight="1">
      <c r="A266" s="1051" t="s">
        <v>1309</v>
      </c>
      <c r="B266" s="1049">
        <v>0</v>
      </c>
      <c r="C266" s="1049">
        <v>7029.6</v>
      </c>
      <c r="D266" s="1053">
        <v>0</v>
      </c>
      <c r="E266" s="1049">
        <v>7029.6</v>
      </c>
      <c r="F266" s="1049">
        <v>7029.6</v>
      </c>
    </row>
    <row r="267" spans="1:6" s="777" customFormat="1" ht="12.75" customHeight="1">
      <c r="A267" s="1051" t="s">
        <v>1501</v>
      </c>
      <c r="B267" s="1049">
        <v>0</v>
      </c>
      <c r="C267" s="1049">
        <v>12909</v>
      </c>
      <c r="D267" s="1053">
        <v>0</v>
      </c>
      <c r="E267" s="1049">
        <v>12909</v>
      </c>
      <c r="F267" s="1049">
        <v>12909</v>
      </c>
    </row>
    <row r="268" spans="1:6" s="777" customFormat="1" ht="12.75" customHeight="1">
      <c r="A268" s="1057" t="s">
        <v>1310</v>
      </c>
      <c r="B268" s="1058">
        <v>0</v>
      </c>
      <c r="C268" s="1058">
        <v>36703.519999999997</v>
      </c>
      <c r="D268" s="1074">
        <v>0</v>
      </c>
      <c r="E268" s="1058">
        <v>36703.519999999997</v>
      </c>
      <c r="F268" s="1058">
        <v>36703.519999999997</v>
      </c>
    </row>
    <row r="269" spans="1:6" s="777" customFormat="1" ht="12.75" customHeight="1">
      <c r="A269" s="1064" t="s">
        <v>1502</v>
      </c>
      <c r="B269" s="1065">
        <v>0</v>
      </c>
      <c r="C269" s="1065">
        <v>2862</v>
      </c>
      <c r="D269" s="1066">
        <v>0</v>
      </c>
      <c r="E269" s="1065">
        <v>2862</v>
      </c>
      <c r="F269" s="1065">
        <v>2862</v>
      </c>
    </row>
    <row r="270" spans="1:6" s="777" customFormat="1" ht="12.75" customHeight="1">
      <c r="A270" s="1051" t="s">
        <v>1532</v>
      </c>
      <c r="B270" s="1049">
        <v>0</v>
      </c>
      <c r="C270" s="1049">
        <v>2049.23</v>
      </c>
      <c r="D270" s="1053">
        <v>0</v>
      </c>
      <c r="E270" s="1049">
        <v>2049.23</v>
      </c>
      <c r="F270" s="1049">
        <v>2049.23</v>
      </c>
    </row>
    <row r="271" spans="1:6" s="777" customFormat="1" ht="12.75" customHeight="1">
      <c r="A271" s="1054" t="s">
        <v>1503</v>
      </c>
      <c r="B271" s="1055">
        <v>0</v>
      </c>
      <c r="C271" s="1055">
        <v>4911.2299999999996</v>
      </c>
      <c r="D271" s="1056">
        <v>0</v>
      </c>
      <c r="E271" s="1055">
        <v>4911.2299999999996</v>
      </c>
      <c r="F271" s="1055">
        <v>4911.2299999999996</v>
      </c>
    </row>
    <row r="272" spans="1:6" s="777" customFormat="1" ht="12.75" customHeight="1">
      <c r="A272" s="1051" t="s">
        <v>1311</v>
      </c>
      <c r="B272" s="1049">
        <v>0</v>
      </c>
      <c r="C272" s="1049">
        <v>103397.75</v>
      </c>
      <c r="D272" s="1053">
        <v>0</v>
      </c>
      <c r="E272" s="1049">
        <v>103397.75</v>
      </c>
      <c r="F272" s="1049">
        <v>103397.75</v>
      </c>
    </row>
    <row r="273" spans="1:6" s="777" customFormat="1" ht="12.75" customHeight="1">
      <c r="A273" s="1054" t="s">
        <v>1312</v>
      </c>
      <c r="B273" s="1055">
        <v>0</v>
      </c>
      <c r="C273" s="1055">
        <v>103397.75</v>
      </c>
      <c r="D273" s="1056">
        <v>0</v>
      </c>
      <c r="E273" s="1055">
        <v>103397.75</v>
      </c>
      <c r="F273" s="1055">
        <v>103397.75</v>
      </c>
    </row>
    <row r="274" spans="1:6" s="784" customFormat="1" ht="12.75" customHeight="1">
      <c r="A274" s="1051" t="s">
        <v>1533</v>
      </c>
      <c r="B274" s="1049">
        <v>0</v>
      </c>
      <c r="C274" s="1049">
        <v>3514.8</v>
      </c>
      <c r="D274" s="1053">
        <v>0</v>
      </c>
      <c r="E274" s="1049">
        <v>3514.8</v>
      </c>
      <c r="F274" s="1049">
        <v>3514.8</v>
      </c>
    </row>
    <row r="275" spans="1:6" s="784" customFormat="1" ht="12.75" customHeight="1">
      <c r="A275" s="1051" t="s">
        <v>1480</v>
      </c>
      <c r="B275" s="1049">
        <v>0</v>
      </c>
      <c r="C275" s="1049">
        <v>9548.67</v>
      </c>
      <c r="D275" s="1053">
        <v>0</v>
      </c>
      <c r="E275" s="1049">
        <v>9548.67</v>
      </c>
      <c r="F275" s="1049">
        <v>9548.67</v>
      </c>
    </row>
    <row r="276" spans="1:6" s="784" customFormat="1" ht="12.75" customHeight="1">
      <c r="A276" s="1054" t="s">
        <v>1481</v>
      </c>
      <c r="B276" s="1055">
        <v>0</v>
      </c>
      <c r="C276" s="1055">
        <v>13063.47</v>
      </c>
      <c r="D276" s="1056">
        <v>0</v>
      </c>
      <c r="E276" s="1055">
        <v>13063.47</v>
      </c>
      <c r="F276" s="1055">
        <v>13063.47</v>
      </c>
    </row>
    <row r="277" spans="1:6" s="784" customFormat="1" ht="12.75" customHeight="1">
      <c r="A277" s="1054" t="s">
        <v>1096</v>
      </c>
      <c r="B277" s="1055">
        <v>0</v>
      </c>
      <c r="C277" s="1055">
        <v>235191.11</v>
      </c>
      <c r="D277" s="1056">
        <v>0</v>
      </c>
      <c r="E277" s="1055">
        <v>235191.11</v>
      </c>
      <c r="F277" s="1055">
        <v>235191.11</v>
      </c>
    </row>
    <row r="278" spans="1:6" s="784" customFormat="1" ht="12.75" customHeight="1">
      <c r="A278" s="1051" t="s">
        <v>1097</v>
      </c>
      <c r="B278" s="1049">
        <v>0</v>
      </c>
      <c r="C278" s="1049">
        <v>445083</v>
      </c>
      <c r="D278" s="1049">
        <v>56370</v>
      </c>
      <c r="E278" s="1049">
        <v>388713</v>
      </c>
      <c r="F278" s="1049">
        <v>388713</v>
      </c>
    </row>
    <row r="279" spans="1:6" s="784" customFormat="1" ht="12.75" customHeight="1">
      <c r="A279" s="1051" t="s">
        <v>1452</v>
      </c>
      <c r="B279" s="1049">
        <v>0</v>
      </c>
      <c r="C279" s="1049">
        <v>1993.6</v>
      </c>
      <c r="D279" s="1053">
        <v>0</v>
      </c>
      <c r="E279" s="1049">
        <v>1993.6</v>
      </c>
      <c r="F279" s="1049">
        <v>1993.6</v>
      </c>
    </row>
    <row r="280" spans="1:6" s="777" customFormat="1" ht="12.75" customHeight="1">
      <c r="A280" s="1051" t="s">
        <v>1098</v>
      </c>
      <c r="B280" s="1049">
        <v>0</v>
      </c>
      <c r="C280" s="1049">
        <v>100159.64</v>
      </c>
      <c r="D280" s="1053">
        <v>0</v>
      </c>
      <c r="E280" s="1049">
        <v>100159.64</v>
      </c>
      <c r="F280" s="1049">
        <v>100159.64</v>
      </c>
    </row>
    <row r="281" spans="1:6" s="784" customFormat="1" ht="12.75" customHeight="1">
      <c r="A281" s="1051" t="s">
        <v>1504</v>
      </c>
      <c r="B281" s="1049">
        <v>0</v>
      </c>
      <c r="C281" s="1049">
        <v>100</v>
      </c>
      <c r="D281" s="1053">
        <v>0</v>
      </c>
      <c r="E281" s="1049">
        <v>100</v>
      </c>
      <c r="F281" s="1049">
        <v>100</v>
      </c>
    </row>
    <row r="282" spans="1:6" s="777" customFormat="1" ht="12.75" customHeight="1">
      <c r="A282" s="1051" t="s">
        <v>1409</v>
      </c>
      <c r="B282" s="1049">
        <v>0</v>
      </c>
      <c r="C282" s="1049">
        <v>74281.48</v>
      </c>
      <c r="D282" s="1053">
        <v>0</v>
      </c>
      <c r="E282" s="1049">
        <v>74281.48</v>
      </c>
      <c r="F282" s="1049">
        <v>74281.48</v>
      </c>
    </row>
    <row r="283" spans="1:6" s="777" customFormat="1" ht="12.75" customHeight="1">
      <c r="A283" s="1051" t="s">
        <v>1453</v>
      </c>
      <c r="B283" s="1049">
        <v>0</v>
      </c>
      <c r="C283" s="1049">
        <v>1000.75</v>
      </c>
      <c r="D283" s="1053">
        <v>0</v>
      </c>
      <c r="E283" s="1049">
        <v>1000.75</v>
      </c>
      <c r="F283" s="1049">
        <v>1000.75</v>
      </c>
    </row>
    <row r="284" spans="1:6" s="777" customFormat="1" ht="12.75" customHeight="1">
      <c r="A284" s="1054" t="s">
        <v>1099</v>
      </c>
      <c r="B284" s="1055">
        <v>0</v>
      </c>
      <c r="C284" s="1055">
        <v>622618.47</v>
      </c>
      <c r="D284" s="1055">
        <v>56370</v>
      </c>
      <c r="E284" s="1055">
        <v>566248.47</v>
      </c>
      <c r="F284" s="1055">
        <v>566248.47</v>
      </c>
    </row>
    <row r="285" spans="1:6" s="777" customFormat="1" ht="12.75" customHeight="1">
      <c r="A285" s="1051" t="s">
        <v>1482</v>
      </c>
      <c r="B285" s="1049">
        <v>0</v>
      </c>
      <c r="C285" s="1049">
        <v>63800</v>
      </c>
      <c r="D285" s="1053">
        <v>0</v>
      </c>
      <c r="E285" s="1049">
        <v>63800</v>
      </c>
      <c r="F285" s="1049">
        <v>63800</v>
      </c>
    </row>
    <row r="286" spans="1:6" s="777" customFormat="1" ht="12.75" customHeight="1">
      <c r="A286" s="1051" t="s">
        <v>1454</v>
      </c>
      <c r="B286" s="1049">
        <v>0</v>
      </c>
      <c r="C286" s="1049">
        <v>75450.759999999995</v>
      </c>
      <c r="D286" s="1053">
        <v>0</v>
      </c>
      <c r="E286" s="1049">
        <v>75450.759999999995</v>
      </c>
      <c r="F286" s="1049">
        <v>75450.759999999995</v>
      </c>
    </row>
    <row r="287" spans="1:6" s="777" customFormat="1" ht="12.75" customHeight="1">
      <c r="A287" s="1051" t="s">
        <v>1534</v>
      </c>
      <c r="B287" s="1049">
        <v>0</v>
      </c>
      <c r="C287" s="1049">
        <v>0</v>
      </c>
      <c r="D287" s="1049">
        <v>0</v>
      </c>
      <c r="E287" s="1049">
        <v>0</v>
      </c>
      <c r="F287" s="1049">
        <v>0</v>
      </c>
    </row>
    <row r="288" spans="1:6" s="777" customFormat="1" ht="12.75" customHeight="1">
      <c r="A288" s="1051" t="s">
        <v>1455</v>
      </c>
      <c r="B288" s="1049">
        <v>0</v>
      </c>
      <c r="C288" s="1049">
        <v>88814.29</v>
      </c>
      <c r="D288" s="1053">
        <v>0</v>
      </c>
      <c r="E288" s="1049">
        <v>88814.29</v>
      </c>
      <c r="F288" s="1049">
        <v>88814.29</v>
      </c>
    </row>
    <row r="289" spans="1:6" s="777" customFormat="1" ht="12.75" customHeight="1">
      <c r="A289" s="1054" t="s">
        <v>1456</v>
      </c>
      <c r="B289" s="1055">
        <v>0</v>
      </c>
      <c r="C289" s="1055">
        <v>228065.05</v>
      </c>
      <c r="D289" s="1055">
        <v>0</v>
      </c>
      <c r="E289" s="1055">
        <v>228065.05</v>
      </c>
      <c r="F289" s="1055">
        <v>228065.05</v>
      </c>
    </row>
    <row r="290" spans="1:6" s="777" customFormat="1" ht="12.75" customHeight="1">
      <c r="A290" s="1051" t="s">
        <v>1100</v>
      </c>
      <c r="B290" s="1049">
        <v>0</v>
      </c>
      <c r="C290" s="1049">
        <v>3500.88</v>
      </c>
      <c r="D290" s="1053">
        <v>0</v>
      </c>
      <c r="E290" s="1049">
        <v>3500.88</v>
      </c>
      <c r="F290" s="1049">
        <v>3500.88</v>
      </c>
    </row>
    <row r="291" spans="1:6" s="777" customFormat="1" ht="12.75" customHeight="1">
      <c r="A291" s="1054" t="s">
        <v>1101</v>
      </c>
      <c r="B291" s="1055">
        <v>0</v>
      </c>
      <c r="C291" s="1055">
        <v>3500.88</v>
      </c>
      <c r="D291" s="1056">
        <v>0</v>
      </c>
      <c r="E291" s="1055">
        <v>3500.88</v>
      </c>
      <c r="F291" s="1055">
        <v>3500.88</v>
      </c>
    </row>
    <row r="292" spans="1:6" s="777" customFormat="1" ht="12.75" customHeight="1">
      <c r="A292" s="1051" t="s">
        <v>1457</v>
      </c>
      <c r="B292" s="1049">
        <v>0</v>
      </c>
      <c r="C292" s="1049">
        <v>26813.4</v>
      </c>
      <c r="D292" s="1053">
        <v>0</v>
      </c>
      <c r="E292" s="1049">
        <v>26813.4</v>
      </c>
      <c r="F292" s="1049">
        <v>26813.4</v>
      </c>
    </row>
    <row r="293" spans="1:6" s="777" customFormat="1" ht="12.75" customHeight="1">
      <c r="A293" s="1051" t="s">
        <v>1410</v>
      </c>
      <c r="B293" s="1049">
        <v>0</v>
      </c>
      <c r="C293" s="1049">
        <v>89788.99</v>
      </c>
      <c r="D293" s="1053">
        <v>0</v>
      </c>
      <c r="E293" s="1049">
        <v>89788.99</v>
      </c>
      <c r="F293" s="1049">
        <v>89788.99</v>
      </c>
    </row>
    <row r="294" spans="1:6" s="777" customFormat="1" ht="12.75" customHeight="1">
      <c r="A294" s="1051" t="s">
        <v>1411</v>
      </c>
      <c r="B294" s="1049">
        <v>0</v>
      </c>
      <c r="C294" s="1049">
        <v>1751701.09</v>
      </c>
      <c r="D294" s="1049">
        <v>110780</v>
      </c>
      <c r="E294" s="1049">
        <v>1640921.09</v>
      </c>
      <c r="F294" s="1049">
        <v>1640921.09</v>
      </c>
    </row>
    <row r="295" spans="1:6" s="777" customFormat="1" ht="12.75" customHeight="1">
      <c r="A295" s="1051" t="s">
        <v>1483</v>
      </c>
      <c r="B295" s="1049">
        <v>0</v>
      </c>
      <c r="C295" s="1049">
        <v>592809.64</v>
      </c>
      <c r="D295" s="1053">
        <v>0</v>
      </c>
      <c r="E295" s="1049">
        <v>592809.64</v>
      </c>
      <c r="F295" s="1049">
        <v>592809.64</v>
      </c>
    </row>
    <row r="296" spans="1:6" s="777" customFormat="1" ht="12.75" customHeight="1">
      <c r="A296" s="1054" t="s">
        <v>1412</v>
      </c>
      <c r="B296" s="1055">
        <v>0</v>
      </c>
      <c r="C296" s="1055">
        <v>2461113.12</v>
      </c>
      <c r="D296" s="1055">
        <v>110780</v>
      </c>
      <c r="E296" s="1055">
        <v>2350333.12</v>
      </c>
      <c r="F296" s="1055">
        <v>2350333.12</v>
      </c>
    </row>
    <row r="297" spans="1:6" s="777" customFormat="1" ht="12.75" customHeight="1">
      <c r="A297" s="1051" t="s">
        <v>1505</v>
      </c>
      <c r="B297" s="1049">
        <v>0</v>
      </c>
      <c r="C297" s="1049">
        <v>25472.16</v>
      </c>
      <c r="D297" s="1053">
        <v>0</v>
      </c>
      <c r="E297" s="1049">
        <v>25472.16</v>
      </c>
      <c r="F297" s="1049">
        <v>25472.16</v>
      </c>
    </row>
    <row r="298" spans="1:6" s="777" customFormat="1" ht="12.75" customHeight="1">
      <c r="A298" s="1054" t="s">
        <v>1506</v>
      </c>
      <c r="B298" s="1055">
        <v>0</v>
      </c>
      <c r="C298" s="1055">
        <v>25472.16</v>
      </c>
      <c r="D298" s="1056">
        <v>0</v>
      </c>
      <c r="E298" s="1055">
        <v>25472.16</v>
      </c>
      <c r="F298" s="1055">
        <v>25472.16</v>
      </c>
    </row>
    <row r="299" spans="1:6" s="777" customFormat="1" ht="12.75" customHeight="1">
      <c r="A299" s="1051" t="s">
        <v>1413</v>
      </c>
      <c r="B299" s="1049">
        <v>0</v>
      </c>
      <c r="C299" s="1049">
        <v>4908</v>
      </c>
      <c r="D299" s="1053">
        <v>0</v>
      </c>
      <c r="E299" s="1049">
        <v>4908</v>
      </c>
      <c r="F299" s="1049">
        <v>4908</v>
      </c>
    </row>
    <row r="300" spans="1:6" s="777" customFormat="1" ht="12.75" customHeight="1">
      <c r="A300" s="1054" t="s">
        <v>1414</v>
      </c>
      <c r="B300" s="1055">
        <v>0</v>
      </c>
      <c r="C300" s="1055">
        <v>4908</v>
      </c>
      <c r="D300" s="1056">
        <v>0</v>
      </c>
      <c r="E300" s="1055">
        <v>4908</v>
      </c>
      <c r="F300" s="1055">
        <v>4908</v>
      </c>
    </row>
    <row r="301" spans="1:6" s="777" customFormat="1" ht="12.75" customHeight="1">
      <c r="A301" s="1051" t="s">
        <v>1507</v>
      </c>
      <c r="B301" s="1049">
        <v>0</v>
      </c>
      <c r="C301" s="1049">
        <v>10800</v>
      </c>
      <c r="D301" s="1053">
        <v>0</v>
      </c>
      <c r="E301" s="1049">
        <v>10800</v>
      </c>
      <c r="F301" s="1049">
        <v>10800</v>
      </c>
    </row>
    <row r="302" spans="1:6" s="777" customFormat="1" ht="12.75" customHeight="1">
      <c r="A302" s="1051" t="s">
        <v>1458</v>
      </c>
      <c r="B302" s="1049">
        <v>0</v>
      </c>
      <c r="C302" s="1049">
        <v>1249.32</v>
      </c>
      <c r="D302" s="1053">
        <v>0</v>
      </c>
      <c r="E302" s="1049">
        <v>1249.32</v>
      </c>
      <c r="F302" s="1049">
        <v>1249.32</v>
      </c>
    </row>
    <row r="303" spans="1:6" s="777" customFormat="1" ht="12.75" customHeight="1">
      <c r="A303" s="1054" t="s">
        <v>1459</v>
      </c>
      <c r="B303" s="1055">
        <v>0</v>
      </c>
      <c r="C303" s="1055">
        <v>12049.32</v>
      </c>
      <c r="D303" s="1056">
        <v>0</v>
      </c>
      <c r="E303" s="1055">
        <v>12049.32</v>
      </c>
      <c r="F303" s="1055">
        <v>12049.32</v>
      </c>
    </row>
    <row r="304" spans="1:6" s="777" customFormat="1" ht="12.75" customHeight="1">
      <c r="A304" s="1051" t="s">
        <v>1102</v>
      </c>
      <c r="B304" s="1049">
        <v>0</v>
      </c>
      <c r="C304" s="1049">
        <v>186155.62</v>
      </c>
      <c r="D304" s="1049">
        <v>34800</v>
      </c>
      <c r="E304" s="1049">
        <v>151355.62</v>
      </c>
      <c r="F304" s="1049">
        <v>151355.62</v>
      </c>
    </row>
    <row r="305" spans="1:6" s="777" customFormat="1" ht="12.75" customHeight="1">
      <c r="A305" s="1051" t="s">
        <v>1263</v>
      </c>
      <c r="B305" s="1049">
        <v>0</v>
      </c>
      <c r="C305" s="1049">
        <v>757328.48</v>
      </c>
      <c r="D305" s="1049">
        <v>123221.52</v>
      </c>
      <c r="E305" s="1049">
        <v>634106.96</v>
      </c>
      <c r="F305" s="1049">
        <v>634106.96</v>
      </c>
    </row>
    <row r="306" spans="1:6" s="777" customFormat="1" ht="12.75" customHeight="1">
      <c r="A306" s="1054" t="s">
        <v>1103</v>
      </c>
      <c r="B306" s="1055">
        <v>0</v>
      </c>
      <c r="C306" s="1055">
        <v>943484.1</v>
      </c>
      <c r="D306" s="1055">
        <v>158021.51999999999</v>
      </c>
      <c r="E306" s="1055">
        <v>785462.58</v>
      </c>
      <c r="F306" s="1055">
        <v>785462.58</v>
      </c>
    </row>
    <row r="307" spans="1:6" s="777" customFormat="1" ht="12.75" customHeight="1">
      <c r="A307" s="1054" t="s">
        <v>1104</v>
      </c>
      <c r="B307" s="1055">
        <v>0</v>
      </c>
      <c r="C307" s="1055">
        <v>4301211.0999999996</v>
      </c>
      <c r="D307" s="1055">
        <v>325171.52</v>
      </c>
      <c r="E307" s="1055">
        <v>3976039.58</v>
      </c>
      <c r="F307" s="1055">
        <v>3976039.58</v>
      </c>
    </row>
    <row r="308" spans="1:6" s="777" customFormat="1" ht="15" customHeight="1">
      <c r="A308" s="1054" t="s">
        <v>1105</v>
      </c>
      <c r="B308" s="1055">
        <v>0</v>
      </c>
      <c r="C308" s="1055">
        <v>45376178.670000002</v>
      </c>
      <c r="D308" s="1055">
        <v>3530764.39</v>
      </c>
      <c r="E308" s="1055">
        <v>41845414.280000001</v>
      </c>
      <c r="F308" s="1055">
        <v>41845414.280000001</v>
      </c>
    </row>
    <row r="309" spans="1:6" s="777" customFormat="1" ht="12.75" customHeight="1">
      <c r="A309" s="1051" t="s">
        <v>1484</v>
      </c>
      <c r="B309" s="1049">
        <v>0</v>
      </c>
      <c r="C309" s="1049">
        <v>121446.62</v>
      </c>
      <c r="D309" s="1049">
        <v>60723.31</v>
      </c>
      <c r="E309" s="1049">
        <v>60723.31</v>
      </c>
      <c r="F309" s="1049">
        <v>60723.31</v>
      </c>
    </row>
    <row r="310" spans="1:6" s="777" customFormat="1" ht="12.75" customHeight="1">
      <c r="A310" s="1054" t="s">
        <v>1485</v>
      </c>
      <c r="B310" s="1055">
        <v>0</v>
      </c>
      <c r="C310" s="1055">
        <v>121446.62</v>
      </c>
      <c r="D310" s="1055">
        <v>60723.31</v>
      </c>
      <c r="E310" s="1055">
        <v>60723.31</v>
      </c>
      <c r="F310" s="1055">
        <v>60723.31</v>
      </c>
    </row>
    <row r="311" spans="1:6" s="777" customFormat="1" ht="12.75" customHeight="1">
      <c r="A311" s="1054" t="s">
        <v>1486</v>
      </c>
      <c r="B311" s="1055">
        <v>0</v>
      </c>
      <c r="C311" s="1055">
        <v>121446.62</v>
      </c>
      <c r="D311" s="1055">
        <v>60723.31</v>
      </c>
      <c r="E311" s="1055">
        <v>60723.31</v>
      </c>
      <c r="F311" s="1055">
        <v>60723.31</v>
      </c>
    </row>
    <row r="312" spans="1:6" s="777" customFormat="1" ht="12.75" customHeight="1">
      <c r="A312" s="1051" t="s">
        <v>1415</v>
      </c>
      <c r="B312" s="1049">
        <v>0</v>
      </c>
      <c r="C312" s="1049">
        <v>0.22</v>
      </c>
      <c r="D312" s="1053">
        <v>0</v>
      </c>
      <c r="E312" s="1049">
        <v>0.22</v>
      </c>
      <c r="F312" s="1049">
        <v>0.22</v>
      </c>
    </row>
    <row r="313" spans="1:6" s="777" customFormat="1" ht="12.75" customHeight="1">
      <c r="A313" s="1054" t="s">
        <v>1416</v>
      </c>
      <c r="B313" s="1055">
        <v>0</v>
      </c>
      <c r="C313" s="1055">
        <v>0.22</v>
      </c>
      <c r="D313" s="1056">
        <v>0</v>
      </c>
      <c r="E313" s="1055">
        <v>0.22</v>
      </c>
      <c r="F313" s="1055">
        <v>0.22</v>
      </c>
    </row>
    <row r="314" spans="1:6" s="777" customFormat="1" ht="12.75" customHeight="1">
      <c r="A314" s="1054" t="s">
        <v>1417</v>
      </c>
      <c r="B314" s="1055">
        <v>0</v>
      </c>
      <c r="C314" s="1055">
        <v>0.22</v>
      </c>
      <c r="D314" s="1056">
        <v>0</v>
      </c>
      <c r="E314" s="1055">
        <v>0.22</v>
      </c>
      <c r="F314" s="1055">
        <v>0.22</v>
      </c>
    </row>
    <row r="315" spans="1:6" s="777" customFormat="1" ht="15" customHeight="1">
      <c r="A315" s="1054" t="s">
        <v>1418</v>
      </c>
      <c r="B315" s="1055">
        <v>0</v>
      </c>
      <c r="C315" s="1055">
        <v>121446.84</v>
      </c>
      <c r="D315" s="1055">
        <v>60723.31</v>
      </c>
      <c r="E315" s="1055">
        <v>60723.53</v>
      </c>
      <c r="F315" s="1055">
        <v>60723.53</v>
      </c>
    </row>
    <row r="316" spans="1:6" s="777" customFormat="1" ht="18" customHeight="1">
      <c r="A316" s="1054" t="s">
        <v>1106</v>
      </c>
      <c r="B316" s="1055">
        <v>0</v>
      </c>
      <c r="C316" s="1055">
        <v>45497625.509999998</v>
      </c>
      <c r="D316" s="1055">
        <v>3591487.7</v>
      </c>
      <c r="E316" s="1055">
        <v>41906137.810000002</v>
      </c>
      <c r="F316" s="1055">
        <v>41906137.810000002</v>
      </c>
    </row>
    <row r="317" spans="1:6" s="777" customFormat="1" ht="12.75" customHeight="1">
      <c r="A317" s="1051" t="s">
        <v>1231</v>
      </c>
      <c r="B317" s="1049">
        <v>0</v>
      </c>
      <c r="C317" s="1049">
        <v>2157140</v>
      </c>
      <c r="D317" s="1049">
        <v>3013563.26</v>
      </c>
      <c r="E317" s="1049">
        <v>-856423.26</v>
      </c>
      <c r="F317" s="1049">
        <v>-856423.26</v>
      </c>
    </row>
    <row r="318" spans="1:6" s="777" customFormat="1" ht="12.75" customHeight="1">
      <c r="A318" s="1051" t="s">
        <v>1508</v>
      </c>
      <c r="B318" s="1049">
        <v>0</v>
      </c>
      <c r="C318" s="1053">
        <v>0</v>
      </c>
      <c r="D318" s="1049">
        <v>39440</v>
      </c>
      <c r="E318" s="1049">
        <v>-39440</v>
      </c>
      <c r="F318" s="1049">
        <v>-39440</v>
      </c>
    </row>
    <row r="319" spans="1:6" s="777" customFormat="1" ht="12.75" customHeight="1">
      <c r="A319" s="1051" t="s">
        <v>1232</v>
      </c>
      <c r="B319" s="1049">
        <v>0</v>
      </c>
      <c r="C319" s="1049">
        <v>4935.34</v>
      </c>
      <c r="D319" s="1049">
        <v>235707.65</v>
      </c>
      <c r="E319" s="1049">
        <v>-230772.31</v>
      </c>
      <c r="F319" s="1049">
        <v>-230772.31</v>
      </c>
    </row>
    <row r="320" spans="1:6" s="777" customFormat="1" ht="12.75" customHeight="1">
      <c r="A320" s="1051" t="s">
        <v>1419</v>
      </c>
      <c r="B320" s="1049">
        <v>0</v>
      </c>
      <c r="C320" s="1049">
        <v>4603.45</v>
      </c>
      <c r="D320" s="1049">
        <v>39801.74</v>
      </c>
      <c r="E320" s="1049">
        <v>-35198.29</v>
      </c>
      <c r="F320" s="1049">
        <v>-35198.29</v>
      </c>
    </row>
    <row r="321" spans="1:6" s="777" customFormat="1" ht="12.75" customHeight="1">
      <c r="A321" s="1051" t="s">
        <v>1313</v>
      </c>
      <c r="B321" s="1049">
        <v>0</v>
      </c>
      <c r="C321" s="1049">
        <v>25824</v>
      </c>
      <c r="D321" s="1049">
        <v>225961</v>
      </c>
      <c r="E321" s="1049">
        <v>-200137</v>
      </c>
      <c r="F321" s="1049">
        <v>-200137</v>
      </c>
    </row>
    <row r="322" spans="1:6" s="777" customFormat="1" ht="12.75" customHeight="1">
      <c r="A322" s="1051" t="s">
        <v>1420</v>
      </c>
      <c r="B322" s="1049">
        <v>0</v>
      </c>
      <c r="C322" s="1049">
        <v>1770</v>
      </c>
      <c r="D322" s="1049">
        <v>237988</v>
      </c>
      <c r="E322" s="1049">
        <v>-236218</v>
      </c>
      <c r="F322" s="1049">
        <v>-236218</v>
      </c>
    </row>
    <row r="323" spans="1:6" s="777" customFormat="1" ht="12.75" customHeight="1">
      <c r="A323" s="1061" t="s">
        <v>1233</v>
      </c>
      <c r="B323" s="1062">
        <v>0</v>
      </c>
      <c r="C323" s="1062">
        <v>253.46</v>
      </c>
      <c r="D323" s="1062">
        <v>150062.82</v>
      </c>
      <c r="E323" s="1062">
        <v>-149809.35999999999</v>
      </c>
      <c r="F323" s="1062">
        <v>-149809.35999999999</v>
      </c>
    </row>
    <row r="324" spans="1:6" s="777" customFormat="1" ht="12.75" customHeight="1">
      <c r="A324" s="1064" t="s">
        <v>1421</v>
      </c>
      <c r="B324" s="1065">
        <v>0</v>
      </c>
      <c r="C324" s="1066">
        <v>0</v>
      </c>
      <c r="D324" s="1065">
        <v>23525.87</v>
      </c>
      <c r="E324" s="1065">
        <v>-23525.87</v>
      </c>
      <c r="F324" s="1065">
        <v>-23525.87</v>
      </c>
    </row>
    <row r="325" spans="1:6" s="777" customFormat="1" ht="12.75" customHeight="1">
      <c r="A325" s="1051" t="s">
        <v>1380</v>
      </c>
      <c r="B325" s="1049">
        <v>0</v>
      </c>
      <c r="C325" s="1053">
        <v>0</v>
      </c>
      <c r="D325" s="1049">
        <v>1583925</v>
      </c>
      <c r="E325" s="1049">
        <v>-1583925</v>
      </c>
      <c r="F325" s="1049">
        <v>-1583925</v>
      </c>
    </row>
    <row r="326" spans="1:6" s="777" customFormat="1" ht="12.75" customHeight="1">
      <c r="A326" s="1051" t="s">
        <v>1381</v>
      </c>
      <c r="B326" s="1049">
        <v>0</v>
      </c>
      <c r="C326" s="1053">
        <v>0</v>
      </c>
      <c r="D326" s="1049">
        <v>2729362.5</v>
      </c>
      <c r="E326" s="1049">
        <v>-2729362.5</v>
      </c>
      <c r="F326" s="1049">
        <v>-2729362.5</v>
      </c>
    </row>
    <row r="327" spans="1:6" s="777" customFormat="1" ht="12.75" customHeight="1">
      <c r="A327" s="1051" t="s">
        <v>1422</v>
      </c>
      <c r="B327" s="1049">
        <v>0</v>
      </c>
      <c r="C327" s="1053">
        <v>0</v>
      </c>
      <c r="D327" s="1049">
        <v>54243</v>
      </c>
      <c r="E327" s="1049">
        <v>-54243</v>
      </c>
      <c r="F327" s="1049">
        <v>-54243</v>
      </c>
    </row>
    <row r="328" spans="1:6" s="777" customFormat="1" ht="12.75" customHeight="1">
      <c r="A328" s="1051" t="s">
        <v>1382</v>
      </c>
      <c r="B328" s="1049">
        <v>0</v>
      </c>
      <c r="C328" s="1053">
        <v>0</v>
      </c>
      <c r="D328" s="1049">
        <v>92482</v>
      </c>
      <c r="E328" s="1049">
        <v>-92482</v>
      </c>
      <c r="F328" s="1049">
        <v>-92482</v>
      </c>
    </row>
    <row r="329" spans="1:6" s="777" customFormat="1" ht="12.75" customHeight="1">
      <c r="A329" s="1051" t="s">
        <v>1423</v>
      </c>
      <c r="B329" s="1049">
        <v>0</v>
      </c>
      <c r="C329" s="1053">
        <v>0</v>
      </c>
      <c r="D329" s="1049">
        <v>38770</v>
      </c>
      <c r="E329" s="1049">
        <v>-38770</v>
      </c>
      <c r="F329" s="1049">
        <v>-38770</v>
      </c>
    </row>
    <row r="330" spans="1:6" s="777" customFormat="1" ht="12.75" customHeight="1">
      <c r="A330" s="1051" t="s">
        <v>1487</v>
      </c>
      <c r="B330" s="1049">
        <v>0</v>
      </c>
      <c r="C330" s="1053">
        <v>0</v>
      </c>
      <c r="D330" s="1049">
        <v>621</v>
      </c>
      <c r="E330" s="1049">
        <v>-621</v>
      </c>
      <c r="F330" s="1049">
        <v>-621</v>
      </c>
    </row>
    <row r="331" spans="1:6" s="777" customFormat="1" ht="12.75" customHeight="1">
      <c r="A331" s="1051" t="s">
        <v>1424</v>
      </c>
      <c r="B331" s="1049">
        <v>0</v>
      </c>
      <c r="C331" s="1053">
        <v>0</v>
      </c>
      <c r="D331" s="1049">
        <v>15791</v>
      </c>
      <c r="E331" s="1049">
        <v>-15791</v>
      </c>
      <c r="F331" s="1049">
        <v>-15791</v>
      </c>
    </row>
    <row r="332" spans="1:6" s="777" customFormat="1" ht="12.75" customHeight="1">
      <c r="A332" s="1051" t="s">
        <v>1383</v>
      </c>
      <c r="B332" s="1049">
        <v>0</v>
      </c>
      <c r="C332" s="1053">
        <v>0</v>
      </c>
      <c r="D332" s="1049">
        <v>22522</v>
      </c>
      <c r="E332" s="1049">
        <v>-22522</v>
      </c>
      <c r="F332" s="1049">
        <v>-22522</v>
      </c>
    </row>
    <row r="333" spans="1:6" s="777" customFormat="1" ht="12.75" customHeight="1">
      <c r="A333" s="1051" t="s">
        <v>1509</v>
      </c>
      <c r="B333" s="1049">
        <v>0</v>
      </c>
      <c r="C333" s="1053">
        <v>0</v>
      </c>
      <c r="D333" s="1049">
        <v>212</v>
      </c>
      <c r="E333" s="1049">
        <v>-212</v>
      </c>
      <c r="F333" s="1049">
        <v>-212</v>
      </c>
    </row>
    <row r="334" spans="1:6" s="777" customFormat="1" ht="12.75" customHeight="1">
      <c r="A334" s="1054" t="s">
        <v>1234</v>
      </c>
      <c r="B334" s="1055">
        <v>0</v>
      </c>
      <c r="C334" s="1055">
        <v>2194526.25</v>
      </c>
      <c r="D334" s="1055">
        <v>8503978.8399999999</v>
      </c>
      <c r="E334" s="1055">
        <v>-6309452.5899999999</v>
      </c>
      <c r="F334" s="1055">
        <v>-6309452.5899999999</v>
      </c>
    </row>
    <row r="335" spans="1:6" s="777" customFormat="1" ht="12.75" customHeight="1">
      <c r="A335" s="1054" t="s">
        <v>1235</v>
      </c>
      <c r="B335" s="1055">
        <v>0</v>
      </c>
      <c r="C335" s="1055">
        <v>2194526.25</v>
      </c>
      <c r="D335" s="1055">
        <v>8503978.8399999999</v>
      </c>
      <c r="E335" s="1055">
        <v>-6309452.5899999999</v>
      </c>
      <c r="F335" s="1055">
        <v>-6309452.5899999999</v>
      </c>
    </row>
    <row r="336" spans="1:6" s="784" customFormat="1" ht="15" customHeight="1">
      <c r="A336" s="1054" t="s">
        <v>1107</v>
      </c>
      <c r="B336" s="1055">
        <v>0</v>
      </c>
      <c r="C336" s="1055">
        <v>2194526.25</v>
      </c>
      <c r="D336" s="1055">
        <v>8503978.8399999999</v>
      </c>
      <c r="E336" s="1055">
        <v>-6309452.5899999999</v>
      </c>
      <c r="F336" s="1055">
        <v>-6309452.5899999999</v>
      </c>
    </row>
    <row r="337" spans="1:6" s="777" customFormat="1" ht="12.75" customHeight="1">
      <c r="A337" s="1051" t="s">
        <v>1425</v>
      </c>
      <c r="B337" s="1049">
        <v>0</v>
      </c>
      <c r="C337" s="1049">
        <v>5896645.8600000003</v>
      </c>
      <c r="D337" s="1049">
        <v>24603481.989999998</v>
      </c>
      <c r="E337" s="1049">
        <v>-18706836.129999999</v>
      </c>
      <c r="F337" s="1049">
        <v>-18706836.129999999</v>
      </c>
    </row>
    <row r="338" spans="1:6" s="777" customFormat="1" ht="12.75" customHeight="1">
      <c r="A338" s="1051" t="s">
        <v>1426</v>
      </c>
      <c r="B338" s="1049">
        <v>0</v>
      </c>
      <c r="C338" s="1049">
        <v>257488.51</v>
      </c>
      <c r="D338" s="1049">
        <v>1002878.41</v>
      </c>
      <c r="E338" s="1049">
        <v>-745389.9</v>
      </c>
      <c r="F338" s="1049">
        <v>-745389.9</v>
      </c>
    </row>
    <row r="339" spans="1:6" s="777" customFormat="1" ht="12.75" customHeight="1">
      <c r="A339" s="1051" t="s">
        <v>1427</v>
      </c>
      <c r="B339" s="1049">
        <v>0</v>
      </c>
      <c r="C339" s="1049">
        <v>1591370.45</v>
      </c>
      <c r="D339" s="1049">
        <v>5266928.76</v>
      </c>
      <c r="E339" s="1049">
        <v>-3675558.31</v>
      </c>
      <c r="F339" s="1049">
        <v>-3675558.31</v>
      </c>
    </row>
    <row r="340" spans="1:6" s="777" customFormat="1" ht="12.75" customHeight="1">
      <c r="A340" s="1051" t="s">
        <v>1384</v>
      </c>
      <c r="B340" s="1049">
        <v>0</v>
      </c>
      <c r="C340" s="1049">
        <v>660000</v>
      </c>
      <c r="D340" s="1049">
        <v>660000</v>
      </c>
      <c r="E340" s="1049">
        <v>0</v>
      </c>
      <c r="F340" s="1049">
        <v>0</v>
      </c>
    </row>
    <row r="341" spans="1:6" s="777" customFormat="1" ht="12.75" customHeight="1">
      <c r="A341" s="1054" t="s">
        <v>1334</v>
      </c>
      <c r="B341" s="1055">
        <v>0</v>
      </c>
      <c r="C341" s="1055">
        <v>8405504.8200000003</v>
      </c>
      <c r="D341" s="1055">
        <v>31533289.16</v>
      </c>
      <c r="E341" s="1055">
        <v>-23127784.34</v>
      </c>
      <c r="F341" s="1055">
        <v>-23127784.34</v>
      </c>
    </row>
    <row r="342" spans="1:6" s="777" customFormat="1" ht="12.75" customHeight="1">
      <c r="A342" s="1054" t="s">
        <v>1335</v>
      </c>
      <c r="B342" s="1055">
        <v>0</v>
      </c>
      <c r="C342" s="1055">
        <v>8405504.8200000003</v>
      </c>
      <c r="D342" s="1055">
        <v>31533289.16</v>
      </c>
      <c r="E342" s="1055">
        <v>-23127784.34</v>
      </c>
      <c r="F342" s="1055">
        <v>-23127784.34</v>
      </c>
    </row>
    <row r="343" spans="1:6" s="777" customFormat="1" ht="12.75" customHeight="1">
      <c r="A343" s="1051" t="s">
        <v>1236</v>
      </c>
      <c r="B343" s="1049">
        <v>0</v>
      </c>
      <c r="C343" s="1049">
        <v>2282494.4700000002</v>
      </c>
      <c r="D343" s="1049">
        <v>19088139.48</v>
      </c>
      <c r="E343" s="1049">
        <v>-16805645.010000002</v>
      </c>
      <c r="F343" s="1049">
        <v>-16805645.010000002</v>
      </c>
    </row>
    <row r="344" spans="1:6" s="777" customFormat="1" ht="12.75" customHeight="1">
      <c r="A344" s="1051" t="s">
        <v>1237</v>
      </c>
      <c r="B344" s="1049">
        <v>0</v>
      </c>
      <c r="C344" s="1049">
        <v>138273.72</v>
      </c>
      <c r="D344" s="1049">
        <v>856171.37</v>
      </c>
      <c r="E344" s="1049">
        <v>-717897.65</v>
      </c>
      <c r="F344" s="1049">
        <v>-717897.65</v>
      </c>
    </row>
    <row r="345" spans="1:6" s="777" customFormat="1" ht="12.75" customHeight="1">
      <c r="A345" s="1051" t="s">
        <v>1238</v>
      </c>
      <c r="B345" s="1049">
        <v>0</v>
      </c>
      <c r="C345" s="1049">
        <v>808205.08</v>
      </c>
      <c r="D345" s="1049">
        <v>4357973.05</v>
      </c>
      <c r="E345" s="1049">
        <v>-3549767.97</v>
      </c>
      <c r="F345" s="1049">
        <v>-3549767.97</v>
      </c>
    </row>
    <row r="346" spans="1:6" s="777" customFormat="1" ht="12.75" customHeight="1">
      <c r="A346" s="1054" t="s">
        <v>1108</v>
      </c>
      <c r="B346" s="1055">
        <v>0</v>
      </c>
      <c r="C346" s="1055">
        <v>3228973.27</v>
      </c>
      <c r="D346" s="1055">
        <v>24302283.899999999</v>
      </c>
      <c r="E346" s="1055">
        <v>-21073310.629999999</v>
      </c>
      <c r="F346" s="1055">
        <v>-21073310.629999999</v>
      </c>
    </row>
    <row r="347" spans="1:6" s="777" customFormat="1" ht="12.75" customHeight="1">
      <c r="A347" s="1054" t="s">
        <v>1109</v>
      </c>
      <c r="B347" s="1055">
        <v>0</v>
      </c>
      <c r="C347" s="1055">
        <v>3228973.27</v>
      </c>
      <c r="D347" s="1055">
        <v>24302283.899999999</v>
      </c>
      <c r="E347" s="1055">
        <v>-21073310.629999999</v>
      </c>
      <c r="F347" s="1055">
        <v>-21073310.629999999</v>
      </c>
    </row>
    <row r="348" spans="1:6" s="777" customFormat="1" ht="15" customHeight="1">
      <c r="A348" s="1054" t="s">
        <v>1110</v>
      </c>
      <c r="B348" s="1055">
        <v>0</v>
      </c>
      <c r="C348" s="1055">
        <v>11634478.09</v>
      </c>
      <c r="D348" s="1055">
        <v>55835573.060000002</v>
      </c>
      <c r="E348" s="1055">
        <v>-44201094.969999999</v>
      </c>
      <c r="F348" s="1055">
        <v>-44201094.969999999</v>
      </c>
    </row>
    <row r="349" spans="1:6" s="777" customFormat="1" ht="12.75" customHeight="1">
      <c r="A349" s="1051" t="s">
        <v>1460</v>
      </c>
      <c r="B349" s="1049">
        <v>0</v>
      </c>
      <c r="C349" s="1053">
        <v>0</v>
      </c>
      <c r="D349" s="1049">
        <v>2.16</v>
      </c>
      <c r="E349" s="1049">
        <v>-2.16</v>
      </c>
      <c r="F349" s="1049">
        <v>-2.16</v>
      </c>
    </row>
    <row r="350" spans="1:6" s="777" customFormat="1" ht="12.75" customHeight="1">
      <c r="A350" s="1051" t="s">
        <v>1239</v>
      </c>
      <c r="B350" s="1049">
        <v>0</v>
      </c>
      <c r="C350" s="1049">
        <v>2070.77</v>
      </c>
      <c r="D350" s="1049">
        <v>176345.08</v>
      </c>
      <c r="E350" s="1049">
        <v>-174274.31</v>
      </c>
      <c r="F350" s="1049">
        <v>-174274.31</v>
      </c>
    </row>
    <row r="351" spans="1:6" s="777" customFormat="1" ht="12.75" customHeight="1">
      <c r="A351" s="1051" t="s">
        <v>1428</v>
      </c>
      <c r="B351" s="1049">
        <v>0</v>
      </c>
      <c r="C351" s="1053">
        <v>0</v>
      </c>
      <c r="D351" s="1049">
        <v>7241.38</v>
      </c>
      <c r="E351" s="1049">
        <v>-7241.38</v>
      </c>
      <c r="F351" s="1049">
        <v>-7241.38</v>
      </c>
    </row>
    <row r="352" spans="1:6" s="777" customFormat="1" ht="12.75" customHeight="1">
      <c r="A352" s="1054" t="s">
        <v>1198</v>
      </c>
      <c r="B352" s="1055">
        <v>0</v>
      </c>
      <c r="C352" s="1055">
        <v>2070.77</v>
      </c>
      <c r="D352" s="1055">
        <v>183588.62</v>
      </c>
      <c r="E352" s="1055">
        <v>-181517.85</v>
      </c>
      <c r="F352" s="1055">
        <v>-181517.85</v>
      </c>
    </row>
    <row r="353" spans="1:9" s="777" customFormat="1" ht="12.75" customHeight="1">
      <c r="A353" s="1054" t="s">
        <v>1199</v>
      </c>
      <c r="B353" s="1055">
        <v>0</v>
      </c>
      <c r="C353" s="1055">
        <v>2070.77</v>
      </c>
      <c r="D353" s="1055">
        <v>183588.62</v>
      </c>
      <c r="E353" s="1055">
        <v>-181517.85</v>
      </c>
      <c r="F353" s="1055">
        <v>-181517.85</v>
      </c>
    </row>
    <row r="354" spans="1:9" s="777" customFormat="1" ht="15" customHeight="1">
      <c r="A354" s="1054" t="s">
        <v>1111</v>
      </c>
      <c r="B354" s="1055">
        <v>0</v>
      </c>
      <c r="C354" s="1055">
        <v>2070.77</v>
      </c>
      <c r="D354" s="1055">
        <v>183588.62</v>
      </c>
      <c r="E354" s="1055">
        <v>-181517.85</v>
      </c>
      <c r="F354" s="1055">
        <v>-181517.85</v>
      </c>
    </row>
    <row r="355" spans="1:9" s="777" customFormat="1" ht="18" customHeight="1">
      <c r="A355" s="1054" t="s">
        <v>1112</v>
      </c>
      <c r="B355" s="1055">
        <v>0</v>
      </c>
      <c r="C355" s="1055">
        <v>13831075.109999999</v>
      </c>
      <c r="D355" s="1055">
        <v>64523140.520000003</v>
      </c>
      <c r="E355" s="1055">
        <v>-50692065.409999996</v>
      </c>
      <c r="F355" s="1055">
        <v>-50692065.409999996</v>
      </c>
    </row>
    <row r="356" spans="1:9" s="777" customFormat="1" ht="20.100000000000001" customHeight="1">
      <c r="A356" s="1045" t="s">
        <v>1113</v>
      </c>
      <c r="B356" s="1046">
        <v>0</v>
      </c>
      <c r="C356" s="1046">
        <v>59328700.619999997</v>
      </c>
      <c r="D356" s="1046">
        <v>68114628.219999999</v>
      </c>
      <c r="E356" s="1046">
        <v>-8785927.5999999996</v>
      </c>
      <c r="F356" s="1046">
        <v>-8785927.5999999996</v>
      </c>
    </row>
    <row r="357" spans="1:9" ht="12.75" customHeight="1">
      <c r="A357" s="56" t="s">
        <v>76</v>
      </c>
      <c r="B357" s="56"/>
      <c r="C357" s="56"/>
      <c r="D357" s="56"/>
      <c r="E357" s="56"/>
      <c r="F357" s="56"/>
      <c r="G357" s="512"/>
      <c r="H357" s="512"/>
      <c r="I357" s="512"/>
    </row>
    <row r="358" spans="1:9" ht="12.75" customHeight="1">
      <c r="A358" s="848"/>
      <c r="B358" s="849"/>
      <c r="C358" s="849"/>
      <c r="D358" s="849"/>
      <c r="E358" s="849"/>
      <c r="F358" s="849"/>
    </row>
    <row r="359" spans="1:9" ht="12.75" customHeight="1">
      <c r="A359" s="848"/>
      <c r="B359" s="849"/>
      <c r="C359" s="849"/>
      <c r="D359" s="849"/>
      <c r="E359" s="849"/>
      <c r="F359" s="849"/>
    </row>
    <row r="360" spans="1:9" ht="12.75" customHeight="1">
      <c r="A360" s="848"/>
      <c r="B360" s="849"/>
      <c r="C360" s="849"/>
      <c r="D360" s="849"/>
      <c r="E360" s="849"/>
      <c r="F360" s="849"/>
    </row>
    <row r="361" spans="1:9" ht="12.75" customHeight="1">
      <c r="A361" s="848"/>
      <c r="B361" s="849"/>
      <c r="C361" s="849"/>
      <c r="D361" s="849"/>
      <c r="E361" s="849"/>
      <c r="F361" s="849"/>
    </row>
    <row r="362" spans="1:9" ht="12.75" customHeight="1">
      <c r="A362" s="848"/>
      <c r="B362" s="849"/>
      <c r="C362" s="849"/>
      <c r="D362" s="849"/>
      <c r="E362" s="849"/>
      <c r="F362" s="849"/>
    </row>
    <row r="363" spans="1:9" ht="12.75" customHeight="1">
      <c r="A363" s="848"/>
      <c r="B363" s="849"/>
      <c r="C363" s="849"/>
      <c r="D363" s="849"/>
      <c r="E363" s="849"/>
      <c r="F363" s="849"/>
    </row>
    <row r="364" spans="1:9" ht="12.75" customHeight="1">
      <c r="A364" s="848"/>
      <c r="B364" s="849"/>
      <c r="C364" s="849"/>
      <c r="D364" s="849"/>
      <c r="E364" s="849"/>
      <c r="F364" s="849"/>
    </row>
    <row r="365" spans="1:9" ht="12.75" customHeight="1">
      <c r="A365" s="848"/>
      <c r="B365" s="849"/>
      <c r="C365" s="849"/>
      <c r="D365" s="849"/>
      <c r="E365" s="849"/>
      <c r="F365" s="849"/>
    </row>
    <row r="366" spans="1:9" ht="12.75" customHeight="1">
      <c r="A366" s="848"/>
      <c r="B366" s="849"/>
      <c r="C366" s="849"/>
      <c r="D366" s="849"/>
      <c r="E366" s="849"/>
      <c r="F366" s="849"/>
    </row>
    <row r="367" spans="1:9" ht="12.75" customHeight="1">
      <c r="A367" s="848"/>
      <c r="B367" s="849"/>
      <c r="C367" s="849"/>
      <c r="D367" s="849"/>
      <c r="E367" s="849"/>
      <c r="F367" s="849"/>
    </row>
    <row r="368" spans="1:9" ht="12.75" customHeight="1">
      <c r="A368" s="848"/>
      <c r="B368" s="849"/>
      <c r="C368" s="849"/>
      <c r="D368" s="849"/>
      <c r="E368" s="849"/>
      <c r="F368" s="849"/>
    </row>
    <row r="369" spans="1:7" ht="12.75" customHeight="1">
      <c r="A369" s="1078" t="s">
        <v>1224</v>
      </c>
      <c r="B369" s="849"/>
      <c r="C369" s="849"/>
      <c r="D369" s="1373" t="s">
        <v>1286</v>
      </c>
      <c r="E369" s="1373"/>
      <c r="F369" s="1373"/>
    </row>
    <row r="370" spans="1:7" ht="12.75" customHeight="1">
      <c r="A370" s="1079" t="s">
        <v>1213</v>
      </c>
      <c r="B370" s="785"/>
      <c r="C370" s="785"/>
      <c r="D370" s="1374" t="s">
        <v>1349</v>
      </c>
      <c r="E370" s="1374"/>
      <c r="F370" s="1374"/>
      <c r="G370" s="785"/>
    </row>
    <row r="371" spans="1:7" ht="12.75" customHeight="1">
      <c r="A371" s="1079"/>
      <c r="B371" s="773"/>
      <c r="C371" s="773"/>
      <c r="D371" s="1374"/>
      <c r="E371" s="1374"/>
      <c r="F371" s="1374"/>
      <c r="G371" s="773"/>
    </row>
    <row r="372" spans="1:7" ht="12.75" customHeight="1">
      <c r="A372" s="786"/>
      <c r="B372" s="786"/>
      <c r="C372" s="786"/>
      <c r="D372" s="786"/>
      <c r="E372" s="786"/>
      <c r="F372" s="786"/>
    </row>
    <row r="373" spans="1:7" ht="12.75" customHeight="1">
      <c r="A373" s="786"/>
      <c r="B373" s="1351"/>
      <c r="C373" s="1351"/>
      <c r="D373" s="1351"/>
      <c r="E373" s="786"/>
      <c r="F373" s="786"/>
    </row>
    <row r="374" spans="1:7" ht="12.75" customHeight="1">
      <c r="A374" s="786"/>
      <c r="B374" s="1351"/>
      <c r="C374" s="1351"/>
      <c r="D374" s="1351"/>
      <c r="E374" s="786"/>
      <c r="F374" s="786"/>
    </row>
  </sheetData>
  <mergeCells count="7">
    <mergeCell ref="B374:D374"/>
    <mergeCell ref="A1:F1"/>
    <mergeCell ref="A3:F3"/>
    <mergeCell ref="A5:F5"/>
    <mergeCell ref="B373:D373"/>
    <mergeCell ref="D369:F369"/>
    <mergeCell ref="D370:F371"/>
  </mergeCells>
  <printOptions horizontalCentered="1"/>
  <pageMargins left="0.78740157480314965" right="0.78740157480314965" top="0.59055118110236227" bottom="0.39370078740157483" header="0" footer="0"/>
  <pageSetup scale="78" fitToHeight="8" orientation="landscape" r:id="rId1"/>
  <headerFooter alignWithMargins="0"/>
  <rowBreaks count="5" manualBreakCount="5">
    <brk id="54" max="5" man="1"/>
    <brk id="107" max="5" man="1"/>
    <brk id="161" max="5" man="1"/>
    <brk id="215" max="5" man="1"/>
    <brk id="268" max="5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315"/>
  <sheetViews>
    <sheetView topLeftCell="A238" zoomScaleNormal="100" workbookViewId="0">
      <selection activeCell="A334" sqref="A334"/>
    </sheetView>
  </sheetViews>
  <sheetFormatPr baseColWidth="10" defaultColWidth="10.28515625" defaultRowHeight="11.25"/>
  <cols>
    <col min="1" max="1" width="4" style="542" customWidth="1"/>
    <col min="2" max="2" width="13.85546875" style="542" customWidth="1"/>
    <col min="3" max="3" width="14.28515625" style="542" customWidth="1"/>
    <col min="4" max="4" width="7.28515625" style="542" customWidth="1"/>
    <col min="5" max="5" width="8" style="542" customWidth="1"/>
    <col min="6" max="6" width="16.7109375" style="542" customWidth="1"/>
    <col min="7" max="7" width="13.7109375" style="542" customWidth="1"/>
    <col min="8" max="8" width="20.42578125" style="542" customWidth="1"/>
    <col min="9" max="9" width="4.28515625" style="542" customWidth="1"/>
    <col min="10" max="10" width="14" style="541" bestFit="1" customWidth="1"/>
    <col min="11" max="11" width="2.85546875" style="542" customWidth="1"/>
    <col min="12" max="12" width="2.7109375" style="542" customWidth="1"/>
    <col min="13" max="13" width="10.85546875" style="542" bestFit="1" customWidth="1"/>
    <col min="14" max="16384" width="10.28515625" style="542"/>
  </cols>
  <sheetData>
    <row r="1" spans="1:14">
      <c r="A1" s="538"/>
      <c r="B1" s="539"/>
      <c r="C1" s="539"/>
      <c r="D1" s="539"/>
      <c r="E1" s="539"/>
      <c r="F1" s="539"/>
      <c r="G1" s="539"/>
      <c r="H1" s="539"/>
      <c r="I1" s="540"/>
    </row>
    <row r="2" spans="1:14">
      <c r="A2" s="543"/>
      <c r="B2" s="544"/>
      <c r="C2" s="544"/>
      <c r="D2" s="544"/>
      <c r="E2" s="544"/>
      <c r="F2" s="544"/>
      <c r="G2" s="544"/>
      <c r="H2" s="544"/>
      <c r="I2" s="545"/>
    </row>
    <row r="3" spans="1:14" ht="3.75" customHeight="1">
      <c r="A3" s="543"/>
      <c r="B3" s="544"/>
      <c r="C3" s="544"/>
      <c r="D3" s="544"/>
      <c r="E3" s="544"/>
      <c r="F3" s="544"/>
      <c r="G3" s="544"/>
      <c r="H3" s="544"/>
      <c r="I3" s="545"/>
    </row>
    <row r="4" spans="1:14">
      <c r="A4" s="1377" t="s">
        <v>463</v>
      </c>
      <c r="B4" s="1378"/>
      <c r="C4" s="1378"/>
      <c r="D4" s="1378"/>
      <c r="E4" s="1378"/>
      <c r="F4" s="1378"/>
      <c r="G4" s="1378"/>
      <c r="H4" s="1378"/>
      <c r="I4" s="1379"/>
    </row>
    <row r="5" spans="1:14">
      <c r="A5" s="1377" t="s">
        <v>1172</v>
      </c>
      <c r="B5" s="1378"/>
      <c r="C5" s="1378"/>
      <c r="D5" s="1378"/>
      <c r="E5" s="1378"/>
      <c r="F5" s="1378"/>
      <c r="G5" s="1378"/>
      <c r="H5" s="1378"/>
      <c r="I5" s="1379"/>
    </row>
    <row r="6" spans="1:14">
      <c r="A6" s="543"/>
      <c r="B6" s="544"/>
      <c r="C6" s="544"/>
      <c r="D6" s="544"/>
      <c r="E6" s="544"/>
      <c r="F6" s="544"/>
      <c r="G6" s="544"/>
      <c r="H6" s="544"/>
      <c r="I6" s="545"/>
    </row>
    <row r="7" spans="1:14" ht="12" thickBot="1">
      <c r="A7" s="1380" t="s">
        <v>535</v>
      </c>
      <c r="B7" s="1381"/>
      <c r="C7" s="1381"/>
      <c r="D7" s="1381"/>
      <c r="E7" s="1381"/>
      <c r="F7" s="1381"/>
      <c r="G7" s="1381"/>
      <c r="H7" s="1381"/>
      <c r="I7" s="1382"/>
    </row>
    <row r="8" spans="1:14" ht="12" thickBot="1">
      <c r="A8" s="546"/>
      <c r="B8" s="547"/>
      <c r="C8" s="547"/>
      <c r="D8" s="547"/>
      <c r="E8" s="547"/>
      <c r="F8" s="547"/>
      <c r="G8" s="547"/>
      <c r="H8" s="547"/>
      <c r="I8" s="548"/>
    </row>
    <row r="9" spans="1:14">
      <c r="A9" s="538"/>
      <c r="B9" s="539"/>
      <c r="C9" s="539"/>
      <c r="D9" s="539"/>
      <c r="E9" s="539"/>
      <c r="F9" s="539"/>
      <c r="G9" s="539"/>
      <c r="H9" s="539"/>
      <c r="I9" s="540"/>
    </row>
    <row r="10" spans="1:14">
      <c r="A10" s="549" t="s">
        <v>536</v>
      </c>
      <c r="B10" s="550" t="s">
        <v>537</v>
      </c>
      <c r="C10" s="551"/>
      <c r="D10" s="551"/>
      <c r="E10" s="551"/>
      <c r="F10" s="551"/>
      <c r="G10" s="551"/>
      <c r="H10" s="551"/>
      <c r="I10" s="552"/>
      <c r="J10" s="553"/>
      <c r="K10" s="554"/>
      <c r="L10" s="551"/>
      <c r="M10" s="551"/>
      <c r="N10" s="551"/>
    </row>
    <row r="11" spans="1:14">
      <c r="A11" s="555"/>
      <c r="B11" s="551"/>
      <c r="C11" s="551"/>
      <c r="D11" s="551"/>
      <c r="E11" s="551"/>
      <c r="F11" s="551"/>
      <c r="G11" s="551"/>
      <c r="H11" s="551"/>
      <c r="I11" s="552"/>
      <c r="J11" s="553"/>
      <c r="K11" s="554"/>
      <c r="L11" s="551"/>
      <c r="M11" s="551"/>
      <c r="N11" s="556"/>
    </row>
    <row r="12" spans="1:14">
      <c r="A12" s="549" t="s">
        <v>538</v>
      </c>
      <c r="B12" s="550" t="s">
        <v>539</v>
      </c>
      <c r="C12" s="551"/>
      <c r="D12" s="551"/>
      <c r="E12" s="551"/>
      <c r="F12" s="551"/>
      <c r="G12" s="551"/>
      <c r="H12" s="551"/>
      <c r="I12" s="552"/>
      <c r="J12" s="553"/>
      <c r="K12" s="554"/>
      <c r="L12" s="551"/>
      <c r="M12" s="551"/>
      <c r="N12" s="556"/>
    </row>
    <row r="13" spans="1:14" ht="5.25" customHeight="1">
      <c r="A13" s="555"/>
      <c r="B13" s="551"/>
      <c r="C13" s="551"/>
      <c r="D13" s="551"/>
      <c r="E13" s="551"/>
      <c r="F13" s="551"/>
      <c r="G13" s="551"/>
      <c r="H13" s="551"/>
      <c r="I13" s="552"/>
      <c r="J13" s="553"/>
      <c r="K13" s="554"/>
      <c r="L13" s="551"/>
      <c r="M13" s="551"/>
      <c r="N13" s="551"/>
    </row>
    <row r="14" spans="1:14">
      <c r="A14" s="555"/>
      <c r="B14" s="557" t="s">
        <v>540</v>
      </c>
      <c r="C14" s="551"/>
      <c r="D14" s="551"/>
      <c r="E14" s="551"/>
      <c r="F14" s="551"/>
      <c r="G14" s="551"/>
      <c r="H14" s="551"/>
      <c r="I14" s="552"/>
      <c r="J14" s="553"/>
      <c r="K14" s="554"/>
      <c r="L14" s="551"/>
      <c r="M14" s="551"/>
      <c r="N14" s="556"/>
    </row>
    <row r="15" spans="1:14">
      <c r="A15" s="555"/>
      <c r="B15" s="557" t="s">
        <v>541</v>
      </c>
      <c r="C15" s="551"/>
      <c r="D15" s="551"/>
      <c r="E15" s="551"/>
      <c r="F15" s="551"/>
      <c r="G15" s="551"/>
      <c r="H15" s="551"/>
      <c r="I15" s="552"/>
      <c r="J15" s="553"/>
      <c r="K15" s="554"/>
      <c r="L15" s="551"/>
      <c r="M15" s="551"/>
      <c r="N15" s="556"/>
    </row>
    <row r="16" spans="1:14">
      <c r="A16" s="555"/>
      <c r="B16" s="557" t="s">
        <v>542</v>
      </c>
      <c r="C16" s="551"/>
      <c r="D16" s="551"/>
      <c r="E16" s="551"/>
      <c r="F16" s="551"/>
      <c r="G16" s="551"/>
      <c r="H16" s="551"/>
      <c r="I16" s="552"/>
      <c r="J16" s="553"/>
      <c r="K16" s="554"/>
      <c r="L16" s="551"/>
      <c r="M16" s="551"/>
      <c r="N16" s="556"/>
    </row>
    <row r="17" spans="1:14">
      <c r="A17" s="555"/>
      <c r="B17" s="557" t="s">
        <v>543</v>
      </c>
      <c r="C17" s="551"/>
      <c r="D17" s="551"/>
      <c r="E17" s="551"/>
      <c r="F17" s="551"/>
      <c r="G17" s="551"/>
      <c r="H17" s="551"/>
      <c r="I17" s="552"/>
      <c r="J17" s="553"/>
      <c r="K17" s="554"/>
      <c r="L17" s="551"/>
      <c r="M17" s="551"/>
      <c r="N17" s="556"/>
    </row>
    <row r="18" spans="1:14" ht="6.75" customHeight="1">
      <c r="A18" s="555"/>
      <c r="B18" s="551"/>
      <c r="C18" s="551"/>
      <c r="D18" s="551"/>
      <c r="E18" s="551"/>
      <c r="F18" s="551"/>
      <c r="G18" s="551"/>
      <c r="H18" s="551"/>
      <c r="I18" s="552"/>
      <c r="J18" s="553"/>
      <c r="K18" s="554"/>
      <c r="L18" s="551"/>
      <c r="M18" s="551"/>
      <c r="N18" s="551"/>
    </row>
    <row r="19" spans="1:14">
      <c r="A19" s="555"/>
      <c r="B19" s="557" t="s">
        <v>544</v>
      </c>
      <c r="C19" s="551"/>
      <c r="D19" s="551"/>
      <c r="E19" s="551"/>
      <c r="F19" s="551"/>
      <c r="G19" s="551"/>
      <c r="H19" s="551"/>
      <c r="I19" s="552"/>
      <c r="J19" s="553"/>
      <c r="K19" s="554"/>
      <c r="L19" s="551"/>
      <c r="M19" s="551"/>
      <c r="N19" s="556"/>
    </row>
    <row r="20" spans="1:14">
      <c r="A20" s="558"/>
      <c r="B20" s="557" t="s">
        <v>545</v>
      </c>
      <c r="C20" s="551"/>
      <c r="D20" s="551"/>
      <c r="E20" s="551"/>
      <c r="F20" s="551"/>
      <c r="G20" s="551"/>
      <c r="H20" s="551"/>
      <c r="I20" s="552"/>
      <c r="J20" s="553"/>
      <c r="K20" s="554"/>
      <c r="L20" s="551"/>
      <c r="M20" s="551"/>
      <c r="N20" s="559"/>
    </row>
    <row r="21" spans="1:14" ht="6" customHeight="1">
      <c r="A21" s="555"/>
      <c r="B21" s="551"/>
      <c r="C21" s="551"/>
      <c r="D21" s="551"/>
      <c r="E21" s="551"/>
      <c r="F21" s="551"/>
      <c r="G21" s="551"/>
      <c r="H21" s="551"/>
      <c r="I21" s="552"/>
      <c r="J21" s="553"/>
      <c r="K21" s="554"/>
      <c r="L21" s="551"/>
      <c r="M21" s="551"/>
      <c r="N21" s="556"/>
    </row>
    <row r="22" spans="1:14">
      <c r="A22" s="555"/>
      <c r="B22" s="557" t="s">
        <v>546</v>
      </c>
      <c r="C22" s="551"/>
      <c r="D22" s="551"/>
      <c r="E22" s="551"/>
      <c r="F22" s="551"/>
      <c r="G22" s="551"/>
      <c r="H22" s="551"/>
      <c r="I22" s="552"/>
      <c r="J22" s="553"/>
      <c r="K22" s="554"/>
      <c r="L22" s="551"/>
      <c r="M22" s="551"/>
      <c r="N22" s="551"/>
    </row>
    <row r="23" spans="1:14">
      <c r="A23" s="555"/>
      <c r="B23" s="557" t="s">
        <v>547</v>
      </c>
      <c r="C23" s="551"/>
      <c r="D23" s="551"/>
      <c r="E23" s="551"/>
      <c r="F23" s="551"/>
      <c r="G23" s="551"/>
      <c r="H23" s="551"/>
      <c r="I23" s="552"/>
      <c r="J23" s="553"/>
      <c r="K23" s="554"/>
      <c r="L23" s="551"/>
      <c r="M23" s="551"/>
      <c r="N23" s="551"/>
    </row>
    <row r="24" spans="1:14" ht="7.5" customHeight="1">
      <c r="A24" s="555"/>
      <c r="B24" s="551"/>
      <c r="C24" s="551"/>
      <c r="D24" s="551"/>
      <c r="E24" s="551"/>
      <c r="F24" s="551"/>
      <c r="G24" s="551"/>
      <c r="H24" s="551"/>
      <c r="I24" s="552"/>
      <c r="J24" s="553"/>
      <c r="K24" s="554"/>
      <c r="L24" s="551"/>
      <c r="M24" s="551"/>
      <c r="N24" s="551"/>
    </row>
    <row r="25" spans="1:14">
      <c r="A25" s="555"/>
      <c r="B25" s="557" t="s">
        <v>548</v>
      </c>
      <c r="C25" s="551"/>
      <c r="D25" s="551"/>
      <c r="E25" s="551"/>
      <c r="F25" s="551"/>
      <c r="G25" s="551"/>
      <c r="H25" s="551"/>
      <c r="I25" s="552"/>
      <c r="J25" s="553"/>
      <c r="K25" s="554"/>
      <c r="L25" s="551"/>
      <c r="M25" s="551"/>
      <c r="N25" s="551"/>
    </row>
    <row r="26" spans="1:14" ht="6.75" customHeight="1">
      <c r="A26" s="555"/>
      <c r="B26" s="551"/>
      <c r="C26" s="551"/>
      <c r="D26" s="551"/>
      <c r="E26" s="551"/>
      <c r="F26" s="551"/>
      <c r="G26" s="551"/>
      <c r="H26" s="551"/>
      <c r="I26" s="552"/>
      <c r="J26" s="553"/>
      <c r="K26" s="554"/>
      <c r="L26" s="551"/>
      <c r="M26" s="551"/>
      <c r="N26" s="551"/>
    </row>
    <row r="27" spans="1:14">
      <c r="A27" s="555"/>
      <c r="B27" s="560" t="s">
        <v>549</v>
      </c>
      <c r="C27" s="557" t="s">
        <v>550</v>
      </c>
      <c r="D27" s="551"/>
      <c r="E27" s="551"/>
      <c r="F27" s="551"/>
      <c r="G27" s="551"/>
      <c r="H27" s="551"/>
      <c r="I27" s="552"/>
      <c r="J27" s="553"/>
      <c r="K27" s="554"/>
      <c r="L27" s="551"/>
      <c r="M27" s="551"/>
      <c r="N27" s="551"/>
    </row>
    <row r="28" spans="1:14">
      <c r="A28" s="555"/>
      <c r="B28" s="551"/>
      <c r="C28" s="557" t="s">
        <v>551</v>
      </c>
      <c r="D28" s="551"/>
      <c r="E28" s="551"/>
      <c r="F28" s="551"/>
      <c r="G28" s="551"/>
      <c r="H28" s="551"/>
      <c r="I28" s="552"/>
      <c r="J28" s="553"/>
      <c r="K28" s="554"/>
      <c r="L28" s="551"/>
      <c r="M28" s="551"/>
      <c r="N28" s="551"/>
    </row>
    <row r="29" spans="1:14">
      <c r="A29" s="555"/>
      <c r="B29" s="551"/>
      <c r="C29" s="557" t="s">
        <v>552</v>
      </c>
      <c r="D29" s="551"/>
      <c r="E29" s="551"/>
      <c r="F29" s="551"/>
      <c r="G29" s="551"/>
      <c r="H29" s="551"/>
      <c r="I29" s="552"/>
      <c r="J29" s="553"/>
      <c r="K29" s="554"/>
      <c r="L29" s="551"/>
      <c r="M29" s="551"/>
      <c r="N29" s="551"/>
    </row>
    <row r="30" spans="1:14">
      <c r="A30" s="555"/>
      <c r="B30" s="551"/>
      <c r="C30" s="551"/>
      <c r="D30" s="551"/>
      <c r="E30" s="551"/>
      <c r="F30" s="551"/>
      <c r="G30" s="551"/>
      <c r="H30" s="551"/>
      <c r="I30" s="552"/>
      <c r="J30" s="553"/>
      <c r="K30" s="554"/>
      <c r="L30" s="551"/>
      <c r="M30" s="551"/>
      <c r="N30" s="551"/>
    </row>
    <row r="31" spans="1:14">
      <c r="A31" s="555"/>
      <c r="B31" s="560" t="s">
        <v>549</v>
      </c>
      <c r="C31" s="557" t="s">
        <v>553</v>
      </c>
      <c r="D31" s="551"/>
      <c r="E31" s="551"/>
      <c r="F31" s="551"/>
      <c r="G31" s="551"/>
      <c r="H31" s="551"/>
      <c r="I31" s="552"/>
      <c r="J31" s="553"/>
      <c r="K31" s="554"/>
      <c r="L31" s="551"/>
      <c r="M31" s="551"/>
      <c r="N31" s="551"/>
    </row>
    <row r="32" spans="1:14">
      <c r="A32" s="555"/>
      <c r="B32" s="551"/>
      <c r="C32" s="557" t="s">
        <v>554</v>
      </c>
      <c r="D32" s="551"/>
      <c r="E32" s="551"/>
      <c r="F32" s="551"/>
      <c r="G32" s="551"/>
      <c r="H32" s="551"/>
      <c r="I32" s="552"/>
      <c r="J32" s="553"/>
      <c r="K32" s="554"/>
      <c r="L32" s="551"/>
      <c r="M32" s="551"/>
      <c r="N32" s="551"/>
    </row>
    <row r="33" spans="1:14">
      <c r="A33" s="555"/>
      <c r="B33" s="551"/>
      <c r="C33" s="557" t="s">
        <v>555</v>
      </c>
      <c r="D33" s="551"/>
      <c r="E33" s="551"/>
      <c r="F33" s="551"/>
      <c r="G33" s="551"/>
      <c r="H33" s="551"/>
      <c r="I33" s="552"/>
      <c r="J33" s="553"/>
      <c r="K33" s="554"/>
      <c r="L33" s="551"/>
      <c r="M33" s="551"/>
      <c r="N33" s="551"/>
    </row>
    <row r="34" spans="1:14">
      <c r="A34" s="555"/>
      <c r="B34" s="551"/>
      <c r="C34" s="551"/>
      <c r="D34" s="551"/>
      <c r="E34" s="551"/>
      <c r="F34" s="551"/>
      <c r="G34" s="551"/>
      <c r="H34" s="551"/>
      <c r="I34" s="552"/>
      <c r="J34" s="553"/>
      <c r="K34" s="554"/>
      <c r="L34" s="551"/>
      <c r="M34" s="551"/>
      <c r="N34" s="551"/>
    </row>
    <row r="35" spans="1:14">
      <c r="A35" s="555"/>
      <c r="B35" s="560" t="s">
        <v>549</v>
      </c>
      <c r="C35" s="557" t="s">
        <v>556</v>
      </c>
      <c r="D35" s="551"/>
      <c r="E35" s="551"/>
      <c r="F35" s="551"/>
      <c r="G35" s="551"/>
      <c r="H35" s="551"/>
      <c r="I35" s="552"/>
      <c r="J35" s="553"/>
      <c r="K35" s="554"/>
      <c r="L35" s="551"/>
      <c r="M35" s="551"/>
      <c r="N35" s="551"/>
    </row>
    <row r="36" spans="1:14">
      <c r="A36" s="555"/>
      <c r="B36" s="551"/>
      <c r="C36" s="551"/>
      <c r="D36" s="551"/>
      <c r="E36" s="551"/>
      <c r="F36" s="551"/>
      <c r="G36" s="551"/>
      <c r="H36" s="551"/>
      <c r="I36" s="552"/>
      <c r="J36" s="553"/>
      <c r="K36" s="554"/>
      <c r="L36" s="551"/>
      <c r="M36" s="551"/>
      <c r="N36" s="551"/>
    </row>
    <row r="37" spans="1:14">
      <c r="A37" s="555"/>
      <c r="B37" s="560" t="s">
        <v>549</v>
      </c>
      <c r="C37" s="557" t="s">
        <v>557</v>
      </c>
      <c r="D37" s="551"/>
      <c r="E37" s="551"/>
      <c r="F37" s="551"/>
      <c r="G37" s="551"/>
      <c r="H37" s="551"/>
      <c r="I37" s="552"/>
      <c r="J37" s="553"/>
      <c r="K37" s="554"/>
      <c r="L37" s="551"/>
      <c r="M37" s="551"/>
      <c r="N37" s="551"/>
    </row>
    <row r="38" spans="1:14">
      <c r="A38" s="555"/>
      <c r="B38" s="551"/>
      <c r="C38" s="551"/>
      <c r="D38" s="551"/>
      <c r="E38" s="551"/>
      <c r="F38" s="551"/>
      <c r="G38" s="551"/>
      <c r="H38" s="551"/>
      <c r="I38" s="552"/>
      <c r="J38" s="553"/>
      <c r="K38" s="554"/>
      <c r="L38" s="551"/>
      <c r="M38" s="551"/>
      <c r="N38" s="551"/>
    </row>
    <row r="39" spans="1:14">
      <c r="A39" s="555"/>
      <c r="B39" s="560" t="s">
        <v>549</v>
      </c>
      <c r="C39" s="557" t="s">
        <v>558</v>
      </c>
      <c r="D39" s="551"/>
      <c r="E39" s="551"/>
      <c r="F39" s="551"/>
      <c r="G39" s="551"/>
      <c r="H39" s="551"/>
      <c r="I39" s="552"/>
      <c r="J39" s="553"/>
      <c r="K39" s="554"/>
      <c r="L39" s="551"/>
      <c r="M39" s="551"/>
      <c r="N39" s="551"/>
    </row>
    <row r="40" spans="1:14">
      <c r="A40" s="555"/>
      <c r="B40" s="551"/>
      <c r="C40" s="557" t="s">
        <v>559</v>
      </c>
      <c r="D40" s="551"/>
      <c r="E40" s="551"/>
      <c r="F40" s="551"/>
      <c r="G40" s="551"/>
      <c r="H40" s="551"/>
      <c r="I40" s="552"/>
      <c r="J40" s="553"/>
      <c r="K40" s="554"/>
      <c r="L40" s="551"/>
      <c r="M40" s="551"/>
      <c r="N40" s="551"/>
    </row>
    <row r="41" spans="1:14">
      <c r="A41" s="555"/>
      <c r="B41" s="551"/>
      <c r="C41" s="551"/>
      <c r="D41" s="551"/>
      <c r="E41" s="551"/>
      <c r="F41" s="551"/>
      <c r="G41" s="551"/>
      <c r="H41" s="551"/>
      <c r="I41" s="552"/>
      <c r="J41" s="553"/>
      <c r="K41" s="554"/>
      <c r="L41" s="551"/>
      <c r="M41" s="551"/>
      <c r="N41" s="551"/>
    </row>
    <row r="42" spans="1:14">
      <c r="A42" s="555"/>
      <c r="B42" s="557" t="s">
        <v>560</v>
      </c>
      <c r="C42" s="551"/>
      <c r="D42" s="551"/>
      <c r="E42" s="551"/>
      <c r="F42" s="551"/>
      <c r="G42" s="551"/>
      <c r="H42" s="551"/>
      <c r="I42" s="552"/>
      <c r="J42" s="553"/>
      <c r="K42" s="554"/>
      <c r="L42" s="551"/>
      <c r="M42" s="551"/>
      <c r="N42" s="551"/>
    </row>
    <row r="43" spans="1:14">
      <c r="A43" s="555"/>
      <c r="B43" s="551"/>
      <c r="C43" s="551"/>
      <c r="D43" s="551"/>
      <c r="E43" s="551"/>
      <c r="F43" s="551"/>
      <c r="G43" s="551"/>
      <c r="H43" s="551"/>
      <c r="I43" s="552"/>
      <c r="J43" s="553"/>
      <c r="K43" s="554"/>
      <c r="L43" s="551"/>
      <c r="M43" s="551"/>
      <c r="N43" s="551"/>
    </row>
    <row r="44" spans="1:14">
      <c r="A44" s="549" t="s">
        <v>561</v>
      </c>
      <c r="B44" s="550" t="s">
        <v>562</v>
      </c>
      <c r="C44" s="551"/>
      <c r="D44" s="551"/>
      <c r="E44" s="551"/>
      <c r="F44" s="551"/>
      <c r="G44" s="551"/>
      <c r="H44" s="551"/>
      <c r="I44" s="552"/>
      <c r="J44" s="553"/>
      <c r="K44" s="554"/>
      <c r="L44" s="551"/>
      <c r="M44" s="551"/>
      <c r="N44" s="551"/>
    </row>
    <row r="45" spans="1:14">
      <c r="A45" s="555"/>
      <c r="B45" s="551"/>
      <c r="C45" s="551"/>
      <c r="D45" s="551"/>
      <c r="E45" s="551"/>
      <c r="F45" s="551"/>
      <c r="G45" s="551"/>
      <c r="H45" s="551"/>
      <c r="I45" s="552"/>
      <c r="J45" s="553"/>
      <c r="K45" s="554"/>
      <c r="L45" s="551"/>
      <c r="M45" s="551"/>
      <c r="N45" s="551"/>
    </row>
    <row r="46" spans="1:14">
      <c r="A46" s="549" t="s">
        <v>563</v>
      </c>
      <c r="B46" s="550" t="s">
        <v>564</v>
      </c>
      <c r="C46" s="551"/>
      <c r="D46" s="551"/>
      <c r="E46" s="551"/>
      <c r="F46" s="551"/>
      <c r="G46" s="551"/>
      <c r="H46" s="551"/>
      <c r="I46" s="552"/>
      <c r="J46" s="553"/>
      <c r="K46" s="554"/>
      <c r="L46" s="551"/>
      <c r="M46" s="551"/>
      <c r="N46" s="551"/>
    </row>
    <row r="47" spans="1:14">
      <c r="A47" s="555"/>
      <c r="B47" s="551"/>
      <c r="C47" s="551"/>
      <c r="D47" s="551"/>
      <c r="E47" s="551"/>
      <c r="F47" s="551"/>
      <c r="G47" s="551"/>
      <c r="H47" s="551"/>
      <c r="I47" s="552"/>
      <c r="J47" s="553"/>
      <c r="K47" s="554"/>
      <c r="L47" s="551"/>
      <c r="M47" s="551"/>
      <c r="N47" s="551"/>
    </row>
    <row r="48" spans="1:14">
      <c r="A48" s="555"/>
      <c r="B48" s="557" t="s">
        <v>565</v>
      </c>
      <c r="C48" s="551"/>
      <c r="D48" s="551"/>
      <c r="E48" s="551"/>
      <c r="F48" s="551"/>
      <c r="G48" s="551"/>
      <c r="H48" s="551"/>
      <c r="I48" s="552"/>
      <c r="J48" s="553"/>
      <c r="K48" s="554"/>
      <c r="L48" s="551"/>
      <c r="M48" s="551"/>
      <c r="N48" s="551"/>
    </row>
    <row r="49" spans="1:14">
      <c r="A49" s="555"/>
      <c r="B49" s="551"/>
      <c r="C49" s="551"/>
      <c r="D49" s="551"/>
      <c r="E49" s="551"/>
      <c r="F49" s="551"/>
      <c r="G49" s="551"/>
      <c r="H49" s="551"/>
      <c r="I49" s="552"/>
      <c r="J49" s="553"/>
      <c r="K49" s="554"/>
      <c r="L49" s="551"/>
      <c r="M49" s="551"/>
      <c r="N49" s="551"/>
    </row>
    <row r="50" spans="1:14">
      <c r="A50" s="549" t="s">
        <v>566</v>
      </c>
      <c r="B50" s="550" t="s">
        <v>567</v>
      </c>
      <c r="C50" s="551"/>
      <c r="D50" s="551"/>
      <c r="E50" s="551"/>
      <c r="F50" s="551"/>
      <c r="G50" s="551"/>
      <c r="H50" s="551"/>
      <c r="I50" s="552"/>
      <c r="J50" s="553"/>
      <c r="K50" s="554"/>
      <c r="L50" s="551"/>
      <c r="M50" s="551"/>
      <c r="N50" s="551"/>
    </row>
    <row r="51" spans="1:14">
      <c r="A51" s="555"/>
      <c r="B51" s="551"/>
      <c r="C51" s="551"/>
      <c r="D51" s="551"/>
      <c r="E51" s="551"/>
      <c r="F51" s="551"/>
      <c r="G51" s="551"/>
      <c r="H51" s="551"/>
      <c r="I51" s="552"/>
      <c r="J51" s="553"/>
      <c r="K51" s="554"/>
      <c r="L51" s="551"/>
      <c r="M51" s="551"/>
      <c r="N51" s="551"/>
    </row>
    <row r="52" spans="1:14">
      <c r="A52" s="555"/>
      <c r="B52" s="557" t="s">
        <v>568</v>
      </c>
      <c r="C52" s="551"/>
      <c r="D52" s="551"/>
      <c r="E52" s="551"/>
      <c r="F52" s="551"/>
      <c r="G52" s="551"/>
      <c r="H52" s="551"/>
      <c r="I52" s="552"/>
      <c r="J52" s="553"/>
      <c r="K52" s="554"/>
      <c r="L52" s="551"/>
      <c r="M52" s="551"/>
      <c r="N52" s="551"/>
    </row>
    <row r="53" spans="1:14">
      <c r="A53" s="555"/>
      <c r="B53" s="551"/>
      <c r="C53" s="551"/>
      <c r="D53" s="551"/>
      <c r="E53" s="551"/>
      <c r="F53" s="551"/>
      <c r="G53" s="551"/>
      <c r="H53" s="551"/>
      <c r="I53" s="552"/>
      <c r="J53" s="553"/>
      <c r="K53" s="554"/>
      <c r="L53" s="551"/>
      <c r="M53" s="551"/>
      <c r="N53" s="551"/>
    </row>
    <row r="54" spans="1:14">
      <c r="A54" s="549" t="s">
        <v>569</v>
      </c>
      <c r="B54" s="550" t="s">
        <v>570</v>
      </c>
      <c r="C54" s="551"/>
      <c r="D54" s="551"/>
      <c r="E54" s="551"/>
      <c r="F54" s="551"/>
      <c r="G54" s="551"/>
      <c r="H54" s="551"/>
      <c r="I54" s="552"/>
      <c r="J54" s="553"/>
      <c r="K54" s="554"/>
      <c r="L54" s="551"/>
      <c r="M54" s="551"/>
      <c r="N54" s="551"/>
    </row>
    <row r="55" spans="1:14">
      <c r="A55" s="555"/>
      <c r="B55" s="551"/>
      <c r="C55" s="551"/>
      <c r="D55" s="551"/>
      <c r="E55" s="551"/>
      <c r="F55" s="551"/>
      <c r="G55" s="551"/>
      <c r="H55" s="551"/>
      <c r="I55" s="552"/>
      <c r="J55" s="553"/>
      <c r="K55" s="554"/>
      <c r="L55" s="551"/>
      <c r="M55" s="551"/>
      <c r="N55" s="551"/>
    </row>
    <row r="56" spans="1:14">
      <c r="A56" s="558"/>
      <c r="B56" s="557" t="s">
        <v>571</v>
      </c>
      <c r="C56" s="551"/>
      <c r="D56" s="551"/>
      <c r="E56" s="551"/>
      <c r="F56" s="551"/>
      <c r="G56" s="551"/>
      <c r="H56" s="551"/>
      <c r="I56" s="552"/>
      <c r="J56" s="553"/>
      <c r="K56" s="554"/>
      <c r="L56" s="551"/>
      <c r="M56" s="551"/>
      <c r="N56" s="551"/>
    </row>
    <row r="57" spans="1:14">
      <c r="A57" s="555"/>
      <c r="B57" s="557" t="s">
        <v>572</v>
      </c>
      <c r="C57" s="551"/>
      <c r="D57" s="551"/>
      <c r="E57" s="551"/>
      <c r="F57" s="551"/>
      <c r="G57" s="551"/>
      <c r="H57" s="551"/>
      <c r="I57" s="552"/>
      <c r="J57" s="553"/>
      <c r="K57" s="554"/>
      <c r="L57" s="551"/>
      <c r="M57" s="551"/>
      <c r="N57" s="551"/>
    </row>
    <row r="58" spans="1:14">
      <c r="A58" s="555"/>
      <c r="B58" s="557"/>
      <c r="C58" s="551"/>
      <c r="D58" s="551"/>
      <c r="E58" s="551"/>
      <c r="F58" s="551"/>
      <c r="G58" s="551"/>
      <c r="H58" s="551"/>
      <c r="I58" s="552"/>
      <c r="J58" s="553"/>
      <c r="K58" s="554"/>
      <c r="L58" s="551"/>
      <c r="M58" s="551"/>
      <c r="N58" s="551"/>
    </row>
    <row r="59" spans="1:14">
      <c r="A59" s="549" t="s">
        <v>573</v>
      </c>
      <c r="B59" s="561" t="s">
        <v>574</v>
      </c>
      <c r="C59" s="551"/>
      <c r="D59" s="551"/>
      <c r="E59" s="551"/>
      <c r="F59" s="551"/>
      <c r="G59" s="551"/>
      <c r="H59" s="551"/>
      <c r="I59" s="552"/>
      <c r="J59" s="553"/>
      <c r="K59" s="554"/>
      <c r="L59" s="551"/>
      <c r="M59" s="551"/>
      <c r="N59" s="551"/>
    </row>
    <row r="60" spans="1:14" ht="7.5" customHeight="1">
      <c r="A60" s="555"/>
      <c r="B60" s="551"/>
      <c r="C60" s="551"/>
      <c r="D60" s="551"/>
      <c r="E60" s="551"/>
      <c r="F60" s="551"/>
      <c r="G60" s="551"/>
      <c r="H60" s="551"/>
      <c r="I60" s="552"/>
      <c r="J60" s="553"/>
      <c r="K60" s="554"/>
      <c r="L60" s="551"/>
      <c r="M60" s="551"/>
      <c r="N60" s="551"/>
    </row>
    <row r="61" spans="1:14">
      <c r="A61" s="558"/>
      <c r="B61" s="550" t="s">
        <v>575</v>
      </c>
      <c r="C61" s="551"/>
      <c r="D61" s="551"/>
      <c r="E61" s="551"/>
      <c r="F61" s="551"/>
      <c r="G61" s="551"/>
      <c r="H61" s="551"/>
      <c r="I61" s="552"/>
      <c r="J61" s="553"/>
      <c r="K61" s="554"/>
      <c r="L61" s="551"/>
      <c r="M61" s="551"/>
      <c r="N61" s="551"/>
    </row>
    <row r="62" spans="1:14">
      <c r="A62" s="555"/>
      <c r="B62" s="557" t="s">
        <v>576</v>
      </c>
      <c r="C62" s="551"/>
      <c r="D62" s="551"/>
      <c r="E62" s="551"/>
      <c r="F62" s="551"/>
      <c r="G62" s="551"/>
      <c r="H62" s="551"/>
      <c r="I62" s="552"/>
      <c r="J62" s="553"/>
      <c r="K62" s="554"/>
      <c r="L62" s="551"/>
      <c r="M62" s="551"/>
      <c r="N62" s="551"/>
    </row>
    <row r="63" spans="1:14" ht="7.5" customHeight="1">
      <c r="A63" s="562"/>
      <c r="B63" s="557"/>
      <c r="C63" s="551"/>
      <c r="D63" s="551"/>
      <c r="E63" s="551"/>
      <c r="F63" s="551"/>
      <c r="G63" s="551"/>
      <c r="H63" s="551"/>
      <c r="I63" s="552"/>
      <c r="J63" s="553"/>
      <c r="K63" s="554"/>
      <c r="L63" s="551"/>
      <c r="M63" s="551"/>
      <c r="N63" s="551"/>
    </row>
    <row r="64" spans="1:14">
      <c r="A64" s="549" t="s">
        <v>577</v>
      </c>
      <c r="B64" s="561" t="s">
        <v>578</v>
      </c>
      <c r="C64" s="551"/>
      <c r="D64" s="551"/>
      <c r="E64" s="551"/>
      <c r="F64" s="551"/>
      <c r="G64" s="551"/>
      <c r="H64" s="551"/>
      <c r="I64" s="552"/>
      <c r="J64" s="553"/>
      <c r="K64" s="554"/>
      <c r="L64" s="551"/>
      <c r="M64" s="551"/>
      <c r="N64" s="551"/>
    </row>
    <row r="65" spans="1:14" ht="6" customHeight="1">
      <c r="A65" s="555"/>
      <c r="B65" s="551"/>
      <c r="C65" s="551"/>
      <c r="D65" s="551"/>
      <c r="E65" s="551"/>
      <c r="F65" s="551"/>
      <c r="G65" s="551"/>
      <c r="H65" s="551"/>
      <c r="I65" s="552"/>
      <c r="J65" s="553"/>
      <c r="K65" s="554"/>
      <c r="L65" s="551"/>
      <c r="M65" s="551"/>
      <c r="N65" s="551"/>
    </row>
    <row r="66" spans="1:14">
      <c r="A66" s="558"/>
      <c r="B66" s="550" t="s">
        <v>579</v>
      </c>
      <c r="C66" s="551"/>
      <c r="D66" s="551"/>
      <c r="E66" s="551"/>
      <c r="F66" s="551"/>
      <c r="G66" s="551"/>
      <c r="H66" s="551"/>
      <c r="I66" s="552"/>
      <c r="J66" s="553"/>
      <c r="K66" s="554"/>
      <c r="L66" s="551"/>
      <c r="M66" s="551"/>
      <c r="N66" s="551"/>
    </row>
    <row r="67" spans="1:14">
      <c r="A67" s="555"/>
      <c r="B67" s="557" t="s">
        <v>580</v>
      </c>
      <c r="C67" s="551"/>
      <c r="D67" s="551"/>
      <c r="E67" s="551"/>
      <c r="F67" s="551"/>
      <c r="G67" s="551"/>
      <c r="H67" s="551"/>
      <c r="I67" s="552"/>
      <c r="J67" s="553"/>
      <c r="K67" s="554"/>
      <c r="L67" s="551"/>
      <c r="M67" s="551"/>
      <c r="N67" s="551"/>
    </row>
    <row r="68" spans="1:14" ht="6" customHeight="1">
      <c r="A68" s="555"/>
      <c r="B68" s="557"/>
      <c r="C68" s="551"/>
      <c r="D68" s="551"/>
      <c r="E68" s="551"/>
      <c r="F68" s="551"/>
      <c r="G68" s="551"/>
      <c r="H68" s="551"/>
      <c r="I68" s="552"/>
      <c r="J68" s="553"/>
      <c r="K68" s="554"/>
      <c r="L68" s="551"/>
      <c r="M68" s="551"/>
      <c r="N68" s="551"/>
    </row>
    <row r="69" spans="1:14" ht="6" customHeight="1">
      <c r="A69" s="555"/>
      <c r="B69" s="557"/>
      <c r="C69" s="551"/>
      <c r="D69" s="551"/>
      <c r="E69" s="551"/>
      <c r="F69" s="551"/>
      <c r="G69" s="551"/>
      <c r="H69" s="551"/>
      <c r="I69" s="552"/>
      <c r="J69" s="553"/>
      <c r="K69" s="554"/>
      <c r="L69" s="551"/>
      <c r="M69" s="551"/>
      <c r="N69" s="551"/>
    </row>
    <row r="70" spans="1:14">
      <c r="A70" s="549" t="s">
        <v>581</v>
      </c>
      <c r="B70" s="561" t="s">
        <v>582</v>
      </c>
      <c r="C70" s="551"/>
      <c r="D70" s="551"/>
      <c r="E70" s="551"/>
      <c r="F70" s="551"/>
      <c r="G70" s="551"/>
      <c r="H70" s="551"/>
      <c r="I70" s="552"/>
      <c r="J70" s="553"/>
      <c r="K70" s="554"/>
      <c r="L70" s="551"/>
      <c r="M70" s="551"/>
      <c r="N70" s="551"/>
    </row>
    <row r="71" spans="1:14" ht="5.25" customHeight="1">
      <c r="A71" s="555"/>
      <c r="B71" s="551"/>
      <c r="C71" s="551"/>
      <c r="D71" s="551"/>
      <c r="E71" s="551"/>
      <c r="F71" s="551"/>
      <c r="G71" s="551"/>
      <c r="H71" s="551"/>
      <c r="I71" s="552"/>
      <c r="J71" s="553"/>
      <c r="K71" s="554"/>
      <c r="L71" s="551"/>
      <c r="M71" s="551"/>
      <c r="N71" s="551"/>
    </row>
    <row r="72" spans="1:14">
      <c r="A72" s="555"/>
      <c r="B72" s="557" t="s">
        <v>583</v>
      </c>
      <c r="C72" s="551"/>
      <c r="D72" s="551"/>
      <c r="E72" s="551"/>
      <c r="F72" s="551"/>
      <c r="G72" s="551"/>
      <c r="H72" s="551"/>
      <c r="I72" s="552"/>
      <c r="J72" s="553"/>
      <c r="K72" s="554"/>
      <c r="L72" s="551"/>
      <c r="M72" s="551"/>
      <c r="N72" s="551"/>
    </row>
    <row r="73" spans="1:14">
      <c r="A73" s="555"/>
      <c r="B73" s="557" t="s">
        <v>584</v>
      </c>
      <c r="C73" s="551"/>
      <c r="D73" s="551"/>
      <c r="E73" s="551"/>
      <c r="F73" s="551"/>
      <c r="G73" s="551"/>
      <c r="H73" s="551"/>
      <c r="I73" s="552"/>
      <c r="J73" s="553"/>
      <c r="K73" s="554"/>
      <c r="L73" s="551"/>
      <c r="M73" s="551"/>
      <c r="N73" s="551"/>
    </row>
    <row r="74" spans="1:14">
      <c r="A74" s="555"/>
      <c r="B74" s="557" t="s">
        <v>585</v>
      </c>
      <c r="C74" s="551"/>
      <c r="D74" s="551"/>
      <c r="E74" s="551"/>
      <c r="F74" s="551"/>
      <c r="G74" s="551"/>
      <c r="H74" s="551"/>
      <c r="I74" s="552"/>
      <c r="J74" s="553"/>
      <c r="K74" s="554"/>
      <c r="L74" s="551"/>
      <c r="M74" s="551"/>
      <c r="N74" s="551"/>
    </row>
    <row r="75" spans="1:14">
      <c r="A75" s="555"/>
      <c r="B75" s="557" t="s">
        <v>586</v>
      </c>
      <c r="C75" s="551"/>
      <c r="D75" s="551"/>
      <c r="E75" s="551"/>
      <c r="F75" s="551"/>
      <c r="G75" s="551"/>
      <c r="H75" s="551"/>
      <c r="I75" s="552"/>
      <c r="J75" s="553"/>
      <c r="K75" s="554"/>
      <c r="L75" s="551"/>
      <c r="M75" s="551"/>
      <c r="N75" s="551"/>
    </row>
    <row r="76" spans="1:14" ht="7.5" customHeight="1">
      <c r="A76" s="562" t="s">
        <v>133</v>
      </c>
      <c r="B76" s="557" t="s">
        <v>133</v>
      </c>
      <c r="C76" s="551"/>
      <c r="D76" s="551"/>
      <c r="E76" s="551"/>
      <c r="F76" s="551"/>
      <c r="G76" s="551"/>
      <c r="H76" s="551"/>
      <c r="I76" s="552"/>
      <c r="J76" s="553"/>
      <c r="K76" s="554"/>
      <c r="L76" s="551"/>
      <c r="M76" s="551"/>
      <c r="N76" s="551"/>
    </row>
    <row r="77" spans="1:14">
      <c r="A77" s="555"/>
      <c r="B77" s="557" t="s">
        <v>587</v>
      </c>
      <c r="C77" s="551"/>
      <c r="D77" s="551"/>
      <c r="E77" s="551"/>
      <c r="F77" s="551"/>
      <c r="G77" s="551"/>
      <c r="H77" s="551"/>
      <c r="I77" s="552"/>
      <c r="J77" s="553"/>
      <c r="K77" s="554"/>
      <c r="L77" s="551"/>
      <c r="M77" s="551"/>
      <c r="N77" s="551"/>
    </row>
    <row r="78" spans="1:14" ht="12" thickBot="1">
      <c r="A78" s="563"/>
      <c r="B78" s="564"/>
      <c r="C78" s="565"/>
      <c r="D78" s="565"/>
      <c r="E78" s="565"/>
      <c r="F78" s="565"/>
      <c r="G78" s="565"/>
      <c r="H78" s="565"/>
      <c r="I78" s="566"/>
      <c r="J78" s="553"/>
      <c r="K78" s="554"/>
      <c r="L78" s="551"/>
      <c r="M78" s="551"/>
      <c r="N78" s="551"/>
    </row>
    <row r="79" spans="1:14">
      <c r="A79" s="567"/>
      <c r="B79" s="568"/>
      <c r="C79" s="569"/>
      <c r="D79" s="569"/>
      <c r="E79" s="569"/>
      <c r="F79" s="569"/>
      <c r="G79" s="569"/>
      <c r="H79" s="569"/>
      <c r="I79" s="570"/>
      <c r="J79" s="553"/>
      <c r="K79" s="554"/>
      <c r="L79" s="551"/>
      <c r="M79" s="551"/>
      <c r="N79" s="551"/>
    </row>
    <row r="80" spans="1:14">
      <c r="A80" s="549" t="s">
        <v>588</v>
      </c>
      <c r="B80" s="571" t="s">
        <v>589</v>
      </c>
      <c r="C80" s="572"/>
      <c r="D80" s="572"/>
      <c r="E80" s="572"/>
      <c r="F80" s="572"/>
      <c r="G80" s="572"/>
      <c r="H80" s="572"/>
      <c r="I80" s="573"/>
      <c r="J80" s="574"/>
      <c r="K80" s="554"/>
      <c r="L80" s="551"/>
      <c r="M80" s="551"/>
      <c r="N80" s="551"/>
    </row>
    <row r="81" spans="1:14" ht="9" customHeight="1">
      <c r="A81" s="555"/>
      <c r="B81" s="551"/>
      <c r="C81" s="551"/>
      <c r="D81" s="551"/>
      <c r="E81" s="551"/>
      <c r="F81" s="551"/>
      <c r="G81" s="551"/>
      <c r="H81" s="551"/>
      <c r="I81" s="552"/>
      <c r="J81" s="553"/>
      <c r="K81" s="554"/>
      <c r="L81" s="551"/>
      <c r="M81" s="551"/>
      <c r="N81" s="551"/>
    </row>
    <row r="82" spans="1:14">
      <c r="A82" s="575">
        <v>3</v>
      </c>
      <c r="B82" s="576" t="s">
        <v>567</v>
      </c>
      <c r="C82" s="544"/>
      <c r="D82" s="544"/>
      <c r="E82" s="544"/>
      <c r="F82" s="544"/>
      <c r="G82" s="544"/>
      <c r="H82" s="544"/>
      <c r="I82" s="545"/>
    </row>
    <row r="83" spans="1:14" ht="8.25" customHeight="1">
      <c r="A83" s="575"/>
      <c r="B83" s="576"/>
      <c r="C83" s="544"/>
      <c r="D83" s="544"/>
      <c r="E83" s="544"/>
      <c r="F83" s="544"/>
      <c r="G83" s="544"/>
      <c r="H83" s="544"/>
      <c r="I83" s="545"/>
    </row>
    <row r="84" spans="1:14">
      <c r="A84" s="543"/>
      <c r="B84" s="544" t="s">
        <v>590</v>
      </c>
      <c r="C84" s="544"/>
      <c r="D84" s="544"/>
      <c r="E84" s="544"/>
      <c r="F84" s="544"/>
      <c r="G84" s="544"/>
      <c r="H84" s="544"/>
      <c r="I84" s="545"/>
    </row>
    <row r="85" spans="1:14">
      <c r="A85" s="543"/>
      <c r="B85" s="544" t="s">
        <v>591</v>
      </c>
      <c r="C85" s="544"/>
      <c r="D85" s="544"/>
      <c r="E85" s="544"/>
      <c r="F85" s="544"/>
      <c r="G85" s="544"/>
      <c r="H85" s="544"/>
      <c r="I85" s="545"/>
    </row>
    <row r="86" spans="1:14">
      <c r="A86" s="543"/>
      <c r="B86" s="544"/>
      <c r="C86" s="544" t="s">
        <v>592</v>
      </c>
      <c r="D86" s="544"/>
      <c r="E86" s="544"/>
      <c r="F86" s="544"/>
      <c r="G86" s="577"/>
      <c r="H86" s="578">
        <v>0</v>
      </c>
      <c r="I86" s="545"/>
    </row>
    <row r="87" spans="1:14" ht="6.75" customHeight="1">
      <c r="A87" s="543"/>
      <c r="B87" s="544"/>
      <c r="C87" s="544"/>
      <c r="D87" s="544"/>
      <c r="E87" s="544"/>
      <c r="F87" s="544"/>
      <c r="G87" s="577"/>
      <c r="H87" s="578"/>
      <c r="I87" s="545"/>
    </row>
    <row r="88" spans="1:14">
      <c r="A88" s="543"/>
      <c r="B88" s="544"/>
      <c r="C88" s="544" t="s">
        <v>593</v>
      </c>
      <c r="D88" s="544"/>
      <c r="E88" s="544"/>
      <c r="F88" s="544"/>
      <c r="G88" s="579"/>
      <c r="H88" s="578">
        <f>SUM(G89:G114)</f>
        <v>23492305.460000001</v>
      </c>
      <c r="I88" s="545"/>
    </row>
    <row r="89" spans="1:14" ht="10.5" customHeight="1">
      <c r="A89" s="543"/>
      <c r="B89" s="544"/>
      <c r="C89" s="544"/>
      <c r="D89" s="544" t="s">
        <v>594</v>
      </c>
      <c r="E89" s="544"/>
      <c r="F89" s="544"/>
      <c r="G89" s="812">
        <v>171957.11</v>
      </c>
      <c r="H89" s="577"/>
      <c r="I89" s="545"/>
    </row>
    <row r="90" spans="1:14" ht="10.5" customHeight="1">
      <c r="A90" s="543"/>
      <c r="B90" s="544"/>
      <c r="C90" s="544"/>
      <c r="D90" s="544" t="s">
        <v>595</v>
      </c>
      <c r="E90" s="544"/>
      <c r="F90" s="544"/>
      <c r="G90" s="812">
        <v>3658119.64</v>
      </c>
      <c r="H90" s="577"/>
      <c r="I90" s="545"/>
    </row>
    <row r="91" spans="1:14" ht="10.5" customHeight="1">
      <c r="A91" s="543"/>
      <c r="B91" s="544"/>
      <c r="C91" s="544"/>
      <c r="D91" s="544" t="s">
        <v>596</v>
      </c>
      <c r="E91" s="544"/>
      <c r="F91" s="544"/>
      <c r="G91" s="812">
        <v>392485.76</v>
      </c>
      <c r="H91" s="577"/>
      <c r="I91" s="545"/>
    </row>
    <row r="92" spans="1:14" ht="10.5" customHeight="1">
      <c r="A92" s="543"/>
      <c r="B92" s="544"/>
      <c r="C92" s="544"/>
      <c r="D92" s="544" t="s">
        <v>597</v>
      </c>
      <c r="E92" s="544"/>
      <c r="F92" s="544"/>
      <c r="G92" s="812">
        <v>2390507.56</v>
      </c>
      <c r="H92" s="577"/>
      <c r="I92" s="545"/>
    </row>
    <row r="93" spans="1:14" ht="10.5" customHeight="1">
      <c r="A93" s="543"/>
      <c r="B93" s="544"/>
      <c r="C93" s="544"/>
      <c r="D93" s="544" t="s">
        <v>598</v>
      </c>
      <c r="E93" s="544"/>
      <c r="F93" s="544"/>
      <c r="G93" s="812">
        <v>1246093.73</v>
      </c>
      <c r="H93" s="577"/>
      <c r="I93" s="545"/>
    </row>
    <row r="94" spans="1:14" ht="10.5" customHeight="1">
      <c r="A94" s="543"/>
      <c r="B94" s="544"/>
      <c r="C94" s="544"/>
      <c r="D94" s="544" t="s">
        <v>599</v>
      </c>
      <c r="E94" s="544"/>
      <c r="F94" s="544"/>
      <c r="G94" s="812">
        <v>-503.04</v>
      </c>
      <c r="H94" s="577"/>
      <c r="I94" s="545"/>
    </row>
    <row r="95" spans="1:14" ht="10.5" customHeight="1">
      <c r="A95" s="543"/>
      <c r="B95" s="544"/>
      <c r="C95" s="544"/>
      <c r="D95" s="544" t="s">
        <v>600</v>
      </c>
      <c r="E95" s="544"/>
      <c r="F95" s="544"/>
      <c r="G95" s="812">
        <v>807137.82</v>
      </c>
      <c r="H95" s="577"/>
      <c r="I95" s="545"/>
    </row>
    <row r="96" spans="1:14" s="541" customFormat="1" ht="10.5" customHeight="1">
      <c r="A96" s="543"/>
      <c r="B96" s="544"/>
      <c r="C96" s="544"/>
      <c r="D96" s="544" t="s">
        <v>601</v>
      </c>
      <c r="E96" s="544"/>
      <c r="F96" s="544"/>
      <c r="G96" s="812">
        <v>290323.14</v>
      </c>
      <c r="H96" s="577"/>
      <c r="I96" s="545"/>
    </row>
    <row r="97" spans="1:9" s="541" customFormat="1" ht="10.5" customHeight="1">
      <c r="A97" s="543"/>
      <c r="B97" s="544"/>
      <c r="C97" s="544"/>
      <c r="D97" s="544" t="s">
        <v>602</v>
      </c>
      <c r="E97" s="544"/>
      <c r="F97" s="544"/>
      <c r="G97" s="812">
        <v>2080195.35</v>
      </c>
      <c r="H97" s="577"/>
      <c r="I97" s="545"/>
    </row>
    <row r="98" spans="1:9" s="541" customFormat="1" ht="10.5" customHeight="1">
      <c r="A98" s="543"/>
      <c r="B98" s="544"/>
      <c r="C98" s="544"/>
      <c r="D98" s="544" t="s">
        <v>603</v>
      </c>
      <c r="E98" s="544"/>
      <c r="F98" s="544"/>
      <c r="G98" s="812">
        <v>482729.84</v>
      </c>
      <c r="H98" s="577"/>
      <c r="I98" s="545"/>
    </row>
    <row r="99" spans="1:9" s="541" customFormat="1" ht="10.5" customHeight="1">
      <c r="A99" s="543"/>
      <c r="B99" s="544"/>
      <c r="C99" s="544"/>
      <c r="D99" s="580" t="s">
        <v>604</v>
      </c>
      <c r="E99" s="544"/>
      <c r="F99" s="544"/>
      <c r="G99" s="812">
        <v>147322.04999999999</v>
      </c>
      <c r="H99" s="577"/>
      <c r="I99" s="545"/>
    </row>
    <row r="100" spans="1:9" s="541" customFormat="1" ht="10.5" customHeight="1">
      <c r="A100" s="543"/>
      <c r="B100" s="544"/>
      <c r="C100" s="544"/>
      <c r="D100" s="580" t="s">
        <v>605</v>
      </c>
      <c r="E100" s="544"/>
      <c r="F100" s="544"/>
      <c r="G100" s="812">
        <v>10031.02</v>
      </c>
      <c r="H100" s="577"/>
      <c r="I100" s="545"/>
    </row>
    <row r="101" spans="1:9" s="541" customFormat="1" ht="10.5" customHeight="1">
      <c r="A101" s="543"/>
      <c r="B101" s="544"/>
      <c r="C101" s="544"/>
      <c r="D101" s="544" t="s">
        <v>606</v>
      </c>
      <c r="E101" s="544"/>
      <c r="F101" s="544"/>
      <c r="G101" s="812">
        <v>55588.68</v>
      </c>
      <c r="H101" s="577"/>
      <c r="I101" s="545"/>
    </row>
    <row r="102" spans="1:9" s="541" customFormat="1" ht="10.5" customHeight="1">
      <c r="A102" s="543"/>
      <c r="B102" s="544"/>
      <c r="C102" s="544"/>
      <c r="D102" s="580" t="s">
        <v>607</v>
      </c>
      <c r="E102" s="544"/>
      <c r="F102" s="544"/>
      <c r="G102" s="812">
        <v>0</v>
      </c>
      <c r="H102" s="577"/>
      <c r="I102" s="545"/>
    </row>
    <row r="103" spans="1:9" s="541" customFormat="1" ht="10.5" customHeight="1">
      <c r="A103" s="543"/>
      <c r="B103" s="544"/>
      <c r="C103" s="544"/>
      <c r="D103" s="580" t="s">
        <v>608</v>
      </c>
      <c r="E103" s="544"/>
      <c r="F103" s="544"/>
      <c r="G103" s="812">
        <v>0</v>
      </c>
      <c r="H103" s="577"/>
      <c r="I103" s="545"/>
    </row>
    <row r="104" spans="1:9" s="541" customFormat="1" ht="10.5" customHeight="1">
      <c r="A104" s="543"/>
      <c r="B104" s="544"/>
      <c r="C104" s="544"/>
      <c r="D104" s="580" t="s">
        <v>609</v>
      </c>
      <c r="E104" s="544"/>
      <c r="F104" s="544"/>
      <c r="G104" s="812">
        <v>0</v>
      </c>
      <c r="H104" s="577"/>
      <c r="I104" s="545"/>
    </row>
    <row r="105" spans="1:9" s="541" customFormat="1" ht="10.5" customHeight="1">
      <c r="A105" s="543"/>
      <c r="B105" s="544"/>
      <c r="C105" s="544"/>
      <c r="D105" s="580" t="s">
        <v>610</v>
      </c>
      <c r="E105" s="544"/>
      <c r="F105" s="544"/>
      <c r="G105" s="812">
        <v>112391.85</v>
      </c>
      <c r="H105" s="577"/>
      <c r="I105" s="545"/>
    </row>
    <row r="106" spans="1:9" s="541" customFormat="1" ht="10.5" customHeight="1">
      <c r="A106" s="543"/>
      <c r="B106" s="544"/>
      <c r="C106" s="544"/>
      <c r="D106" s="580" t="s">
        <v>611</v>
      </c>
      <c r="E106" s="544"/>
      <c r="F106" s="544"/>
      <c r="G106" s="812">
        <v>456012.27</v>
      </c>
      <c r="H106" s="577"/>
      <c r="I106" s="545"/>
    </row>
    <row r="107" spans="1:9" s="541" customFormat="1" ht="10.5" customHeight="1">
      <c r="A107" s="543"/>
      <c r="B107" s="544"/>
      <c r="C107" s="544"/>
      <c r="D107" s="580" t="s">
        <v>612</v>
      </c>
      <c r="E107" s="544"/>
      <c r="F107" s="544"/>
      <c r="G107" s="812">
        <v>13543.23</v>
      </c>
      <c r="H107" s="577"/>
      <c r="I107" s="545"/>
    </row>
    <row r="108" spans="1:9" s="541" customFormat="1" ht="10.5" customHeight="1">
      <c r="A108" s="543"/>
      <c r="B108" s="544"/>
      <c r="C108" s="544"/>
      <c r="D108" s="580" t="s">
        <v>613</v>
      </c>
      <c r="E108" s="544"/>
      <c r="F108" s="544"/>
      <c r="G108" s="812">
        <v>0</v>
      </c>
      <c r="H108" s="577"/>
      <c r="I108" s="545"/>
    </row>
    <row r="109" spans="1:9" s="541" customFormat="1" ht="10.5" customHeight="1">
      <c r="A109" s="543"/>
      <c r="B109" s="544"/>
      <c r="C109" s="544"/>
      <c r="D109" s="580" t="s">
        <v>614</v>
      </c>
      <c r="E109" s="544"/>
      <c r="F109" s="544"/>
      <c r="G109" s="812">
        <v>232620.46</v>
      </c>
      <c r="H109" s="577"/>
      <c r="I109" s="545"/>
    </row>
    <row r="110" spans="1:9" s="541" customFormat="1" ht="10.5" customHeight="1">
      <c r="A110" s="543"/>
      <c r="B110" s="544"/>
      <c r="C110" s="544"/>
      <c r="D110" s="580" t="s">
        <v>615</v>
      </c>
      <c r="E110" s="544"/>
      <c r="F110" s="544"/>
      <c r="G110" s="812">
        <v>10522.25</v>
      </c>
      <c r="H110" s="577"/>
      <c r="I110" s="545"/>
    </row>
    <row r="111" spans="1:9" s="541" customFormat="1" ht="10.5" customHeight="1">
      <c r="A111" s="543"/>
      <c r="B111" s="544"/>
      <c r="C111" s="544"/>
      <c r="D111" s="580" t="s">
        <v>616</v>
      </c>
      <c r="E111" s="544"/>
      <c r="F111" s="544"/>
      <c r="G111" s="812">
        <v>6171650.9500000002</v>
      </c>
      <c r="H111" s="577"/>
      <c r="I111" s="545"/>
    </row>
    <row r="112" spans="1:9" s="541" customFormat="1" ht="10.5" customHeight="1">
      <c r="A112" s="543"/>
      <c r="B112" s="544"/>
      <c r="C112" s="544"/>
      <c r="D112" s="580" t="s">
        <v>1135</v>
      </c>
      <c r="E112" s="544"/>
      <c r="F112" s="544"/>
      <c r="G112" s="812">
        <v>342818.45</v>
      </c>
      <c r="H112" s="577"/>
      <c r="I112" s="545"/>
    </row>
    <row r="113" spans="1:10" s="541" customFormat="1" ht="10.5" customHeight="1">
      <c r="A113" s="543"/>
      <c r="B113" s="544"/>
      <c r="C113" s="544"/>
      <c r="D113" s="580" t="s">
        <v>617</v>
      </c>
      <c r="E113" s="544"/>
      <c r="F113" s="544"/>
      <c r="G113" s="812">
        <v>4420757.34</v>
      </c>
      <c r="H113" s="577"/>
      <c r="I113" s="545"/>
    </row>
    <row r="114" spans="1:10" s="541" customFormat="1" ht="5.25" customHeight="1" thickBot="1">
      <c r="A114" s="543"/>
      <c r="B114" s="544"/>
      <c r="C114" s="544"/>
      <c r="D114" s="580"/>
      <c r="E114" s="544"/>
      <c r="F114" s="544"/>
      <c r="G114" s="581"/>
      <c r="H114" s="577"/>
      <c r="I114" s="545"/>
    </row>
    <row r="115" spans="1:10" s="541" customFormat="1" ht="10.5" customHeight="1">
      <c r="A115" s="543"/>
      <c r="B115" s="544"/>
      <c r="C115" s="544"/>
      <c r="D115" s="580"/>
      <c r="E115" s="544"/>
      <c r="F115" s="544"/>
      <c r="G115" s="582"/>
      <c r="H115" s="577"/>
      <c r="I115" s="545"/>
    </row>
    <row r="116" spans="1:10" s="541" customFormat="1" ht="7.5" customHeight="1">
      <c r="A116" s="543"/>
      <c r="B116" s="544"/>
      <c r="C116" s="544"/>
      <c r="D116" s="544"/>
      <c r="E116" s="544"/>
      <c r="F116" s="544"/>
      <c r="G116" s="577"/>
      <c r="H116" s="577"/>
      <c r="I116" s="545"/>
    </row>
    <row r="117" spans="1:10">
      <c r="A117" s="575">
        <v>4</v>
      </c>
      <c r="B117" s="576" t="s">
        <v>618</v>
      </c>
      <c r="C117" s="544"/>
      <c r="D117" s="544"/>
      <c r="E117" s="544"/>
      <c r="F117" s="544"/>
      <c r="G117" s="577"/>
      <c r="H117" s="583">
        <v>0</v>
      </c>
      <c r="I117" s="545"/>
      <c r="J117" s="584"/>
    </row>
    <row r="118" spans="1:10" ht="3.75" customHeight="1">
      <c r="A118" s="543"/>
      <c r="B118" s="544"/>
      <c r="C118" s="544"/>
      <c r="D118" s="544"/>
      <c r="E118" s="544"/>
      <c r="F118" s="544"/>
      <c r="G118" s="577"/>
      <c r="H118" s="577"/>
      <c r="I118" s="545"/>
    </row>
    <row r="119" spans="1:10" ht="3.75" customHeight="1">
      <c r="A119" s="543"/>
      <c r="B119" s="544"/>
      <c r="C119" s="544"/>
      <c r="D119" s="544"/>
      <c r="E119" s="544"/>
      <c r="F119" s="544"/>
      <c r="G119" s="577"/>
      <c r="H119" s="577"/>
      <c r="I119" s="545"/>
    </row>
    <row r="120" spans="1:10" ht="7.5" customHeight="1">
      <c r="A120" s="543"/>
      <c r="B120" s="544"/>
      <c r="C120" s="544"/>
      <c r="D120" s="544"/>
      <c r="E120" s="544"/>
      <c r="F120" s="544"/>
      <c r="G120" s="577"/>
      <c r="H120" s="577"/>
      <c r="I120" s="545"/>
    </row>
    <row r="121" spans="1:10" ht="9" customHeight="1">
      <c r="A121" s="575">
        <v>5</v>
      </c>
      <c r="B121" s="576" t="s">
        <v>619</v>
      </c>
      <c r="C121" s="544"/>
      <c r="D121" s="544"/>
      <c r="E121" s="544"/>
      <c r="F121" s="544"/>
      <c r="G121" s="577"/>
      <c r="H121" s="577"/>
      <c r="I121" s="545"/>
    </row>
    <row r="122" spans="1:10" ht="7.5" customHeight="1">
      <c r="A122" s="575"/>
      <c r="B122" s="576"/>
      <c r="C122" s="544"/>
      <c r="D122" s="544"/>
      <c r="E122" s="544"/>
      <c r="F122" s="544"/>
      <c r="G122" s="577"/>
      <c r="H122" s="577"/>
      <c r="I122" s="545"/>
    </row>
    <row r="123" spans="1:10" ht="9" customHeight="1">
      <c r="A123" s="543"/>
      <c r="B123" s="544" t="s">
        <v>620</v>
      </c>
      <c r="C123" s="544"/>
      <c r="D123" s="544"/>
      <c r="E123" s="544"/>
      <c r="F123" s="544"/>
      <c r="G123" s="577"/>
      <c r="H123" s="577"/>
      <c r="I123" s="545"/>
    </row>
    <row r="124" spans="1:10" ht="3.75" customHeight="1">
      <c r="A124" s="543"/>
      <c r="B124" s="544"/>
      <c r="C124" s="544"/>
      <c r="D124" s="544"/>
      <c r="E124" s="544"/>
      <c r="F124" s="544"/>
      <c r="G124" s="577"/>
      <c r="H124" s="577"/>
      <c r="I124" s="545"/>
    </row>
    <row r="125" spans="1:10" ht="10.5" customHeight="1">
      <c r="A125" s="543"/>
      <c r="B125" s="544" t="s">
        <v>621</v>
      </c>
      <c r="C125" s="544"/>
      <c r="D125" s="544"/>
      <c r="E125" s="544"/>
      <c r="F125" s="544"/>
      <c r="G125" s="577"/>
      <c r="H125" s="578">
        <f>SUM(G128:G132)</f>
        <v>11762</v>
      </c>
      <c r="I125" s="545"/>
      <c r="J125" s="541">
        <f>H125+H136+H140+H142+H144+H154+H157</f>
        <v>1833701.34</v>
      </c>
    </row>
    <row r="126" spans="1:10" ht="4.5" customHeight="1">
      <c r="A126" s="543"/>
      <c r="B126" s="544"/>
      <c r="C126" s="585"/>
      <c r="D126" s="586"/>
      <c r="E126" s="544"/>
      <c r="F126" s="544"/>
      <c r="G126" s="577"/>
      <c r="H126" s="578"/>
      <c r="I126" s="545"/>
    </row>
    <row r="127" spans="1:10" ht="11.25" customHeight="1">
      <c r="A127" s="543"/>
      <c r="B127" s="544"/>
      <c r="C127" s="544"/>
      <c r="D127" s="544"/>
      <c r="E127" s="544"/>
      <c r="F127" s="544"/>
      <c r="G127" s="577"/>
      <c r="H127" s="587" t="s">
        <v>622</v>
      </c>
      <c r="I127" s="545"/>
      <c r="J127" s="541">
        <f>J125+16024.13</f>
        <v>1849725.47</v>
      </c>
    </row>
    <row r="128" spans="1:10" ht="11.25" customHeight="1">
      <c r="A128" s="543"/>
      <c r="B128" s="544"/>
      <c r="C128" s="544" t="s">
        <v>1166</v>
      </c>
      <c r="D128" s="544"/>
      <c r="E128" s="544"/>
      <c r="F128" s="544"/>
      <c r="G128" s="577">
        <v>4416</v>
      </c>
      <c r="H128" s="587"/>
      <c r="I128" s="545"/>
    </row>
    <row r="129" spans="1:14" ht="11.25" customHeight="1">
      <c r="A129" s="543"/>
      <c r="B129" s="544"/>
      <c r="C129" s="544" t="s">
        <v>1167</v>
      </c>
      <c r="D129" s="544"/>
      <c r="E129" s="544"/>
      <c r="F129" s="544"/>
      <c r="G129" s="577">
        <v>132</v>
      </c>
      <c r="H129" s="587"/>
      <c r="I129" s="545"/>
    </row>
    <row r="130" spans="1:14" ht="11.25" customHeight="1">
      <c r="A130" s="543"/>
      <c r="B130" s="544"/>
      <c r="C130" s="544" t="s">
        <v>623</v>
      </c>
      <c r="D130" s="544"/>
      <c r="E130" s="544"/>
      <c r="F130" s="544"/>
      <c r="G130" s="577">
        <v>5794</v>
      </c>
      <c r="H130" s="587"/>
      <c r="I130" s="545"/>
    </row>
    <row r="131" spans="1:14" ht="11.25" customHeight="1">
      <c r="A131" s="543"/>
      <c r="B131" s="544"/>
      <c r="C131" s="544" t="s">
        <v>1168</v>
      </c>
      <c r="D131" s="544"/>
      <c r="E131" s="544"/>
      <c r="F131" s="544"/>
      <c r="G131" s="577">
        <v>1000</v>
      </c>
      <c r="H131" s="587"/>
      <c r="I131" s="545"/>
    </row>
    <row r="132" spans="1:14" ht="11.25" customHeight="1">
      <c r="A132" s="543"/>
      <c r="B132" s="544"/>
      <c r="C132" s="544" t="s">
        <v>1169</v>
      </c>
      <c r="D132" s="544"/>
      <c r="E132" s="544"/>
      <c r="F132" s="544"/>
      <c r="G132" s="577">
        <v>420</v>
      </c>
      <c r="H132" s="587"/>
      <c r="I132" s="545"/>
    </row>
    <row r="133" spans="1:14" ht="4.5" customHeight="1" thickBot="1">
      <c r="A133" s="543"/>
      <c r="B133" s="544"/>
      <c r="C133" s="544"/>
      <c r="D133" s="544"/>
      <c r="E133" s="544"/>
      <c r="F133" s="544"/>
      <c r="G133" s="588"/>
      <c r="H133" s="587"/>
      <c r="I133" s="545"/>
    </row>
    <row r="134" spans="1:14" ht="11.25" customHeight="1">
      <c r="A134" s="543"/>
      <c r="B134" s="544"/>
      <c r="C134" s="544"/>
      <c r="D134" s="544"/>
      <c r="E134" s="544"/>
      <c r="F134" s="544"/>
      <c r="G134" s="577"/>
      <c r="H134" s="587"/>
      <c r="I134" s="545"/>
    </row>
    <row r="135" spans="1:14" ht="11.25" customHeight="1">
      <c r="A135" s="543"/>
      <c r="B135" s="589" t="s">
        <v>624</v>
      </c>
      <c r="C135" s="544"/>
      <c r="D135" s="544"/>
      <c r="E135" s="544"/>
      <c r="F135" s="544"/>
      <c r="G135" s="577"/>
      <c r="H135" s="587"/>
      <c r="I135" s="545"/>
    </row>
    <row r="136" spans="1:14" s="541" customFormat="1">
      <c r="A136" s="543"/>
      <c r="B136" s="544" t="s">
        <v>625</v>
      </c>
      <c r="C136" s="544"/>
      <c r="D136" s="544"/>
      <c r="E136" s="544"/>
      <c r="F136" s="544"/>
      <c r="G136" s="577"/>
      <c r="H136" s="578">
        <f>SUM(G137:G137)</f>
        <v>0</v>
      </c>
      <c r="I136" s="545"/>
      <c r="K136" s="542"/>
      <c r="L136" s="542"/>
      <c r="M136" s="542"/>
      <c r="N136" s="542"/>
    </row>
    <row r="137" spans="1:14" s="541" customFormat="1">
      <c r="A137" s="543"/>
      <c r="B137" s="544"/>
      <c r="C137" s="544" t="s">
        <v>1148</v>
      </c>
      <c r="D137" s="544"/>
      <c r="E137" s="544"/>
      <c r="F137" s="544"/>
      <c r="G137" s="577">
        <v>0</v>
      </c>
      <c r="H137" s="578"/>
      <c r="I137" s="545"/>
      <c r="K137" s="542"/>
      <c r="L137" s="542"/>
      <c r="M137" s="542"/>
      <c r="N137" s="542"/>
    </row>
    <row r="138" spans="1:14" s="541" customFormat="1" ht="6" customHeight="1" thickBot="1">
      <c r="A138" s="543"/>
      <c r="B138" s="544"/>
      <c r="C138" s="590"/>
      <c r="D138" s="544"/>
      <c r="E138" s="544"/>
      <c r="F138" s="544"/>
      <c r="G138" s="588"/>
      <c r="H138" s="577"/>
      <c r="I138" s="545"/>
      <c r="K138" s="542"/>
      <c r="L138" s="542"/>
      <c r="M138" s="542"/>
      <c r="N138" s="542"/>
    </row>
    <row r="139" spans="1:14" s="541" customFormat="1" ht="3.75" customHeight="1">
      <c r="A139" s="543"/>
      <c r="B139" s="544"/>
      <c r="C139" s="590"/>
      <c r="D139" s="544"/>
      <c r="E139" s="544"/>
      <c r="F139" s="544"/>
      <c r="G139" s="577"/>
      <c r="H139" s="577"/>
      <c r="I139" s="545"/>
      <c r="K139" s="542"/>
      <c r="L139" s="542"/>
      <c r="M139" s="542"/>
      <c r="N139" s="542"/>
    </row>
    <row r="140" spans="1:14" s="541" customFormat="1" ht="11.25" customHeight="1">
      <c r="A140" s="575">
        <v>6</v>
      </c>
      <c r="B140" s="591" t="s">
        <v>626</v>
      </c>
      <c r="C140" s="590"/>
      <c r="D140" s="544"/>
      <c r="E140" s="544"/>
      <c r="F140" s="544"/>
      <c r="G140" s="577"/>
      <c r="H140" s="578">
        <v>1704437.33</v>
      </c>
      <c r="I140" s="545"/>
      <c r="K140" s="542"/>
      <c r="L140" s="542"/>
      <c r="M140" s="542"/>
      <c r="N140" s="542"/>
    </row>
    <row r="141" spans="1:14" s="541" customFormat="1" ht="11.25" customHeight="1">
      <c r="A141" s="543"/>
      <c r="B141" s="544"/>
      <c r="C141" s="590"/>
      <c r="D141" s="544"/>
      <c r="E141" s="544"/>
      <c r="F141" s="544"/>
      <c r="G141" s="577"/>
      <c r="H141" s="577"/>
      <c r="I141" s="545"/>
      <c r="K141" s="542"/>
      <c r="L141" s="542"/>
      <c r="M141" s="542"/>
      <c r="N141" s="542"/>
    </row>
    <row r="142" spans="1:14" s="541" customFormat="1" ht="11.25" customHeight="1">
      <c r="A142" s="575">
        <v>7</v>
      </c>
      <c r="B142" s="591" t="s">
        <v>627</v>
      </c>
      <c r="C142" s="590"/>
      <c r="D142" s="544"/>
      <c r="E142" s="544"/>
      <c r="F142" s="544"/>
      <c r="G142" s="577"/>
      <c r="H142" s="578">
        <v>9874.26</v>
      </c>
      <c r="I142" s="545"/>
      <c r="K142" s="542"/>
      <c r="L142" s="542"/>
      <c r="M142" s="542"/>
      <c r="N142" s="542"/>
    </row>
    <row r="143" spans="1:14" s="541" customFormat="1" ht="9.75" customHeight="1">
      <c r="A143" s="543"/>
      <c r="B143" s="544"/>
      <c r="C143" s="544"/>
      <c r="D143" s="544"/>
      <c r="E143" s="544"/>
      <c r="F143" s="544"/>
      <c r="G143" s="577"/>
      <c r="H143" s="577"/>
      <c r="I143" s="545"/>
      <c r="K143" s="542"/>
      <c r="L143" s="542"/>
      <c r="M143" s="542"/>
      <c r="N143" s="542"/>
    </row>
    <row r="144" spans="1:14" s="541" customFormat="1">
      <c r="A144" s="575">
        <v>8</v>
      </c>
      <c r="B144" s="576" t="s">
        <v>628</v>
      </c>
      <c r="C144" s="544"/>
      <c r="D144" s="544"/>
      <c r="E144" s="544"/>
      <c r="F144" s="544"/>
      <c r="G144" s="577"/>
      <c r="H144" s="578">
        <f>SUM(G147:G150)</f>
        <v>69127.75</v>
      </c>
      <c r="I144" s="545"/>
      <c r="K144" s="542"/>
      <c r="L144" s="542"/>
      <c r="M144" s="542"/>
      <c r="N144" s="542"/>
    </row>
    <row r="145" spans="1:14" s="541" customFormat="1" ht="10.5" customHeight="1">
      <c r="A145" s="543"/>
      <c r="B145" s="544" t="s">
        <v>620</v>
      </c>
      <c r="C145" s="544"/>
      <c r="D145" s="544"/>
      <c r="E145" s="544"/>
      <c r="F145" s="544"/>
      <c r="G145" s="577"/>
      <c r="H145" s="577"/>
      <c r="I145" s="545"/>
      <c r="K145" s="542"/>
      <c r="L145" s="542"/>
      <c r="M145" s="542"/>
      <c r="N145" s="542"/>
    </row>
    <row r="146" spans="1:14" s="541" customFormat="1" ht="10.5" customHeight="1">
      <c r="A146" s="543"/>
      <c r="B146" s="544"/>
      <c r="C146" s="544"/>
      <c r="D146" s="544"/>
      <c r="E146" s="544"/>
      <c r="F146" s="544"/>
      <c r="G146" s="577"/>
      <c r="H146" s="587" t="s">
        <v>622</v>
      </c>
      <c r="I146" s="545"/>
      <c r="K146" s="542"/>
      <c r="L146" s="542"/>
      <c r="M146" s="542"/>
      <c r="N146" s="542"/>
    </row>
    <row r="147" spans="1:14" s="541" customFormat="1" ht="10.5" customHeight="1">
      <c r="A147" s="543"/>
      <c r="B147" s="544"/>
      <c r="C147" s="544" t="s">
        <v>1133</v>
      </c>
      <c r="D147" s="544"/>
      <c r="E147" s="544"/>
      <c r="F147" s="544"/>
      <c r="G147" s="577">
        <v>2590.37</v>
      </c>
      <c r="H147" s="587"/>
      <c r="I147" s="545"/>
      <c r="K147" s="542"/>
      <c r="L147" s="542"/>
      <c r="M147" s="542"/>
      <c r="N147" s="542"/>
    </row>
    <row r="148" spans="1:14" s="541" customFormat="1" ht="10.5" customHeight="1">
      <c r="A148" s="543"/>
      <c r="B148" s="544"/>
      <c r="C148" s="544" t="s">
        <v>629</v>
      </c>
      <c r="D148" s="544"/>
      <c r="E148" s="544"/>
      <c r="F148" s="544"/>
      <c r="G148" s="577">
        <v>11137.44</v>
      </c>
      <c r="H148" s="587"/>
      <c r="I148" s="545"/>
      <c r="K148" s="542"/>
      <c r="L148" s="542"/>
      <c r="M148" s="542"/>
      <c r="N148" s="542"/>
    </row>
    <row r="149" spans="1:14" s="541" customFormat="1" ht="10.5" customHeight="1">
      <c r="A149" s="543"/>
      <c r="B149" s="544"/>
      <c r="C149" s="544" t="s">
        <v>1159</v>
      </c>
      <c r="D149" s="544"/>
      <c r="E149" s="544"/>
      <c r="F149" s="544"/>
      <c r="G149" s="577">
        <v>49999.94</v>
      </c>
      <c r="H149" s="587"/>
      <c r="I149" s="545"/>
      <c r="K149" s="542"/>
      <c r="L149" s="542"/>
      <c r="M149" s="542"/>
      <c r="N149" s="542"/>
    </row>
    <row r="150" spans="1:14" s="541" customFormat="1" ht="10.5" customHeight="1">
      <c r="A150" s="543"/>
      <c r="B150" s="544"/>
      <c r="C150" s="544" t="s">
        <v>1143</v>
      </c>
      <c r="D150" s="544"/>
      <c r="E150" s="544"/>
      <c r="F150" s="544"/>
      <c r="G150" s="839">
        <v>5400</v>
      </c>
      <c r="H150" s="587"/>
      <c r="I150" s="545"/>
      <c r="K150" s="542"/>
      <c r="L150" s="542"/>
      <c r="M150" s="542"/>
      <c r="N150" s="542"/>
    </row>
    <row r="151" spans="1:14" s="541" customFormat="1" ht="5.25" customHeight="1" thickBot="1">
      <c r="A151" s="592"/>
      <c r="B151" s="593"/>
      <c r="C151" s="593"/>
      <c r="D151" s="593"/>
      <c r="E151" s="593"/>
      <c r="F151" s="593"/>
      <c r="G151" s="588"/>
      <c r="H151" s="588"/>
      <c r="I151" s="594"/>
      <c r="K151" s="542"/>
      <c r="L151" s="542"/>
      <c r="M151" s="542"/>
      <c r="N151" s="542"/>
    </row>
    <row r="152" spans="1:14" s="541" customFormat="1" ht="5.25" customHeight="1">
      <c r="A152" s="538"/>
      <c r="B152" s="539"/>
      <c r="C152" s="539"/>
      <c r="D152" s="539"/>
      <c r="E152" s="539"/>
      <c r="F152" s="539"/>
      <c r="G152" s="595"/>
      <c r="H152" s="595"/>
      <c r="I152" s="540"/>
      <c r="K152" s="542"/>
      <c r="L152" s="542"/>
      <c r="M152" s="542"/>
      <c r="N152" s="542"/>
    </row>
    <row r="153" spans="1:14" s="541" customFormat="1" ht="9.75" customHeight="1">
      <c r="A153" s="543"/>
      <c r="B153" s="544"/>
      <c r="C153" s="544"/>
      <c r="D153" s="544"/>
      <c r="E153" s="544"/>
      <c r="F153" s="544"/>
      <c r="G153" s="577"/>
      <c r="H153" s="577"/>
      <c r="I153" s="545"/>
      <c r="K153" s="542"/>
      <c r="L153" s="542"/>
      <c r="M153" s="542"/>
      <c r="N153" s="542"/>
    </row>
    <row r="154" spans="1:14" s="541" customFormat="1" ht="9.75" customHeight="1">
      <c r="A154" s="543"/>
      <c r="B154" s="576" t="s">
        <v>630</v>
      </c>
      <c r="C154" s="544"/>
      <c r="D154" s="544"/>
      <c r="E154" s="544"/>
      <c r="F154" s="544"/>
      <c r="G154" s="577"/>
      <c r="H154" s="578">
        <v>38500</v>
      </c>
      <c r="I154" s="545"/>
      <c r="K154" s="542"/>
      <c r="L154" s="542"/>
      <c r="M154" s="542"/>
      <c r="N154" s="542"/>
    </row>
    <row r="155" spans="1:14" s="541" customFormat="1" ht="9.75" customHeight="1">
      <c r="A155" s="543"/>
      <c r="B155" s="544"/>
      <c r="C155" s="544"/>
      <c r="D155" s="544"/>
      <c r="E155" s="544"/>
      <c r="F155" s="544"/>
      <c r="G155" s="577"/>
      <c r="H155" s="577"/>
      <c r="I155" s="545"/>
      <c r="K155" s="542"/>
      <c r="L155" s="542"/>
      <c r="M155" s="542"/>
      <c r="N155" s="542"/>
    </row>
    <row r="156" spans="1:14" s="541" customFormat="1" ht="5.25" customHeight="1">
      <c r="A156" s="543"/>
      <c r="B156" s="544"/>
      <c r="C156" s="544"/>
      <c r="D156" s="544"/>
      <c r="E156" s="544"/>
      <c r="F156" s="544"/>
      <c r="G156" s="577"/>
      <c r="H156" s="577"/>
      <c r="I156" s="545"/>
      <c r="K156" s="542"/>
      <c r="L156" s="542"/>
      <c r="M156" s="542"/>
      <c r="N156" s="542"/>
    </row>
    <row r="157" spans="1:14" s="541" customFormat="1" ht="9.75" customHeight="1">
      <c r="A157" s="543"/>
      <c r="B157" s="576" t="s">
        <v>631</v>
      </c>
      <c r="C157" s="544"/>
      <c r="D157" s="544"/>
      <c r="E157" s="544"/>
      <c r="F157" s="544"/>
      <c r="G157" s="577"/>
      <c r="H157" s="578">
        <v>0</v>
      </c>
      <c r="I157" s="545"/>
      <c r="K157" s="542"/>
      <c r="L157" s="542"/>
      <c r="M157" s="542"/>
      <c r="N157" s="542"/>
    </row>
    <row r="158" spans="1:14" s="541" customFormat="1" ht="9.75" customHeight="1">
      <c r="A158" s="543"/>
      <c r="B158" s="544"/>
      <c r="C158" s="544"/>
      <c r="D158" s="544"/>
      <c r="E158" s="544"/>
      <c r="F158" s="544"/>
      <c r="G158" s="577"/>
      <c r="H158" s="577"/>
      <c r="I158" s="545"/>
      <c r="K158" s="542"/>
      <c r="L158" s="542"/>
      <c r="M158" s="542"/>
      <c r="N158" s="542"/>
    </row>
    <row r="159" spans="1:14" s="541" customFormat="1">
      <c r="A159" s="575">
        <v>9</v>
      </c>
      <c r="B159" s="576" t="s">
        <v>632</v>
      </c>
      <c r="C159" s="544"/>
      <c r="D159" s="544"/>
      <c r="E159" s="544"/>
      <c r="F159" s="544"/>
      <c r="G159" s="577"/>
      <c r="H159" s="578">
        <f>SUM(G161:G162)</f>
        <v>516000</v>
      </c>
      <c r="I159" s="545"/>
      <c r="J159" s="541">
        <f>H159+H165</f>
        <v>516000</v>
      </c>
      <c r="K159" s="542"/>
      <c r="L159" s="542"/>
      <c r="M159" s="542"/>
      <c r="N159" s="542"/>
    </row>
    <row r="160" spans="1:14" s="541" customFormat="1">
      <c r="A160" s="575"/>
      <c r="B160" s="576"/>
      <c r="C160" s="544"/>
      <c r="D160" s="544"/>
      <c r="E160" s="544"/>
      <c r="F160" s="544"/>
      <c r="G160" s="577"/>
      <c r="H160" s="578"/>
      <c r="I160" s="545"/>
      <c r="K160" s="542"/>
      <c r="L160" s="542"/>
      <c r="M160" s="542"/>
      <c r="N160" s="542"/>
    </row>
    <row r="161" spans="1:14" s="541" customFormat="1">
      <c r="A161" s="575"/>
      <c r="B161" s="576"/>
      <c r="C161" s="544" t="s">
        <v>1137</v>
      </c>
      <c r="D161" s="544"/>
      <c r="E161" s="544"/>
      <c r="F161" s="544"/>
      <c r="G161" s="577">
        <v>500000</v>
      </c>
      <c r="H161" s="578"/>
      <c r="I161" s="545"/>
      <c r="K161" s="542"/>
      <c r="L161" s="542"/>
      <c r="M161" s="542"/>
      <c r="N161" s="542"/>
    </row>
    <row r="162" spans="1:14" s="541" customFormat="1">
      <c r="A162" s="575"/>
      <c r="B162" s="576"/>
      <c r="C162" s="544" t="s">
        <v>1170</v>
      </c>
      <c r="D162" s="544"/>
      <c r="E162" s="544"/>
      <c r="F162" s="544"/>
      <c r="G162" s="577">
        <v>16000</v>
      </c>
      <c r="H162" s="578"/>
      <c r="I162" s="545"/>
      <c r="K162" s="542"/>
      <c r="L162" s="542"/>
      <c r="M162" s="542"/>
      <c r="N162" s="542"/>
    </row>
    <row r="163" spans="1:14" s="541" customFormat="1" ht="6.75" customHeight="1" thickBot="1">
      <c r="A163" s="543"/>
      <c r="B163" s="544"/>
      <c r="C163" s="544"/>
      <c r="D163" s="544"/>
      <c r="E163" s="544"/>
      <c r="F163" s="544"/>
      <c r="G163" s="588"/>
      <c r="H163" s="577"/>
      <c r="I163" s="545"/>
      <c r="K163" s="542"/>
      <c r="L163" s="542"/>
      <c r="M163" s="542"/>
      <c r="N163" s="542"/>
    </row>
    <row r="164" spans="1:14" s="541" customFormat="1" ht="6" customHeight="1">
      <c r="A164" s="543"/>
      <c r="B164" s="544"/>
      <c r="C164" s="544"/>
      <c r="D164" s="544"/>
      <c r="E164" s="544"/>
      <c r="F164" s="544"/>
      <c r="G164" s="577"/>
      <c r="H164" s="578"/>
      <c r="I164" s="545"/>
      <c r="K164" s="542"/>
      <c r="L164" s="542"/>
      <c r="M164" s="542"/>
      <c r="N164" s="542"/>
    </row>
    <row r="165" spans="1:14" s="541" customFormat="1" ht="11.25" customHeight="1">
      <c r="A165" s="575">
        <v>10</v>
      </c>
      <c r="B165" s="576" t="s">
        <v>633</v>
      </c>
      <c r="C165" s="544"/>
      <c r="D165" s="544"/>
      <c r="E165" s="544"/>
      <c r="F165" s="544"/>
      <c r="G165" s="577"/>
      <c r="H165" s="578">
        <f>SUM(G167:G167)</f>
        <v>0</v>
      </c>
      <c r="I165" s="545"/>
      <c r="K165" s="542"/>
      <c r="L165" s="542"/>
      <c r="M165" s="542"/>
      <c r="N165" s="542"/>
    </row>
    <row r="166" spans="1:14" s="541" customFormat="1" ht="11.25" customHeight="1">
      <c r="A166" s="575"/>
      <c r="B166" s="576"/>
      <c r="C166" s="544"/>
      <c r="D166" s="544"/>
      <c r="E166" s="544"/>
      <c r="F166" s="544"/>
      <c r="G166" s="577"/>
      <c r="H166" s="578"/>
      <c r="I166" s="545"/>
      <c r="K166" s="542"/>
      <c r="L166" s="542"/>
      <c r="M166" s="542"/>
      <c r="N166" s="542"/>
    </row>
    <row r="167" spans="1:14" s="541" customFormat="1" ht="11.25" customHeight="1">
      <c r="A167" s="575"/>
      <c r="B167" s="576"/>
      <c r="C167" s="544" t="s">
        <v>1136</v>
      </c>
      <c r="D167" s="544"/>
      <c r="E167" s="544"/>
      <c r="F167" s="544"/>
      <c r="G167" s="577">
        <v>0</v>
      </c>
      <c r="H167" s="578"/>
      <c r="I167" s="545"/>
      <c r="K167" s="542"/>
      <c r="L167" s="542"/>
      <c r="M167" s="542"/>
      <c r="N167" s="542"/>
    </row>
    <row r="168" spans="1:14" s="541" customFormat="1" ht="6" customHeight="1" thickBot="1">
      <c r="A168" s="543"/>
      <c r="B168" s="544"/>
      <c r="C168" s="544"/>
      <c r="D168" s="544"/>
      <c r="E168" s="544"/>
      <c r="F168" s="544"/>
      <c r="G168" s="588"/>
      <c r="H168" s="577"/>
      <c r="I168" s="545"/>
      <c r="K168" s="542"/>
      <c r="L168" s="542"/>
      <c r="M168" s="542"/>
      <c r="N168" s="542"/>
    </row>
    <row r="169" spans="1:14" s="541" customFormat="1" ht="7.5" customHeight="1">
      <c r="A169" s="575"/>
      <c r="B169" s="576"/>
      <c r="C169" s="544"/>
      <c r="D169" s="544"/>
      <c r="E169" s="544"/>
      <c r="F169" s="544"/>
      <c r="G169" s="577"/>
      <c r="H169" s="578"/>
      <c r="I169" s="545"/>
      <c r="K169" s="542"/>
      <c r="L169" s="542"/>
      <c r="M169" s="542"/>
      <c r="N169" s="542"/>
    </row>
    <row r="170" spans="1:14" s="541" customFormat="1" ht="9.75" customHeight="1">
      <c r="A170" s="575">
        <v>11</v>
      </c>
      <c r="B170" s="576"/>
      <c r="C170" s="544"/>
      <c r="D170" s="544"/>
      <c r="E170" s="544"/>
      <c r="F170" s="544"/>
      <c r="G170" s="577"/>
      <c r="H170" s="577"/>
      <c r="I170" s="545"/>
      <c r="K170" s="542"/>
      <c r="L170" s="542"/>
      <c r="M170" s="542"/>
      <c r="N170" s="542"/>
    </row>
    <row r="171" spans="1:14" s="541" customFormat="1" ht="11.25" customHeight="1">
      <c r="A171" s="543"/>
      <c r="B171" s="576" t="s">
        <v>634</v>
      </c>
      <c r="C171" s="544"/>
      <c r="D171" s="544"/>
      <c r="E171" s="544"/>
      <c r="F171" s="544"/>
      <c r="G171" s="577"/>
      <c r="H171" s="578">
        <v>0</v>
      </c>
      <c r="I171" s="545"/>
      <c r="K171" s="542"/>
      <c r="L171" s="542"/>
      <c r="M171" s="542"/>
      <c r="N171" s="542"/>
    </row>
    <row r="172" spans="1:14" s="541" customFormat="1" ht="3.75" customHeight="1">
      <c r="A172" s="543"/>
      <c r="B172" s="544"/>
      <c r="C172" s="544"/>
      <c r="D172" s="544"/>
      <c r="E172" s="544"/>
      <c r="F172" s="544"/>
      <c r="G172" s="577"/>
      <c r="H172" s="577"/>
      <c r="I172" s="545"/>
      <c r="K172" s="542"/>
      <c r="L172" s="542"/>
      <c r="M172" s="542"/>
      <c r="N172" s="542"/>
    </row>
    <row r="173" spans="1:14" s="541" customFormat="1" ht="3.75" customHeight="1">
      <c r="A173" s="543"/>
      <c r="B173" s="544"/>
      <c r="C173" s="544"/>
      <c r="D173" s="544"/>
      <c r="E173" s="544"/>
      <c r="F173" s="544"/>
      <c r="G173" s="577"/>
      <c r="H173" s="577"/>
      <c r="I173" s="545"/>
      <c r="K173" s="542"/>
      <c r="L173" s="542"/>
      <c r="M173" s="542"/>
      <c r="N173" s="542"/>
    </row>
    <row r="174" spans="1:14" s="541" customFormat="1" ht="3.75" customHeight="1">
      <c r="A174" s="543"/>
      <c r="B174" s="544"/>
      <c r="C174" s="544"/>
      <c r="D174" s="544"/>
      <c r="E174" s="544"/>
      <c r="F174" s="544"/>
      <c r="G174" s="577"/>
      <c r="H174" s="577"/>
      <c r="I174" s="545"/>
      <c r="K174" s="542"/>
      <c r="L174" s="542"/>
      <c r="M174" s="542"/>
      <c r="N174" s="542"/>
    </row>
    <row r="175" spans="1:14" s="541" customFormat="1" ht="9.75" customHeight="1">
      <c r="A175" s="575">
        <v>12</v>
      </c>
      <c r="B175" s="576" t="s">
        <v>635</v>
      </c>
      <c r="C175" s="544"/>
      <c r="D175" s="544"/>
      <c r="E175" s="544"/>
      <c r="F175" s="544"/>
      <c r="G175" s="577"/>
      <c r="H175" s="578">
        <f>SUM(G177:G181)</f>
        <v>36550</v>
      </c>
      <c r="I175" s="545"/>
      <c r="K175" s="542"/>
      <c r="L175" s="542"/>
      <c r="M175" s="542"/>
      <c r="N175" s="542"/>
    </row>
    <row r="176" spans="1:14" s="541" customFormat="1" ht="9.75" customHeight="1">
      <c r="A176" s="543"/>
      <c r="B176" s="544" t="s">
        <v>636</v>
      </c>
      <c r="C176" s="544"/>
      <c r="D176" s="544"/>
      <c r="E176" s="544"/>
      <c r="F176" s="544"/>
      <c r="G176" s="577"/>
      <c r="H176" s="577"/>
      <c r="I176" s="545"/>
      <c r="K176" s="542"/>
      <c r="L176" s="542"/>
      <c r="M176" s="542"/>
      <c r="N176" s="542"/>
    </row>
    <row r="177" spans="1:14" s="541" customFormat="1" ht="9.75" customHeight="1">
      <c r="A177" s="543"/>
      <c r="B177" s="544"/>
      <c r="C177" s="544"/>
      <c r="D177" s="544"/>
      <c r="E177" s="544"/>
      <c r="F177" s="544"/>
      <c r="G177" s="577"/>
      <c r="H177" s="577"/>
      <c r="I177" s="545"/>
      <c r="K177" s="542"/>
      <c r="L177" s="542"/>
      <c r="M177" s="542"/>
      <c r="N177" s="542"/>
    </row>
    <row r="178" spans="1:14" s="541" customFormat="1" ht="9.75" customHeight="1">
      <c r="A178" s="543"/>
      <c r="B178" s="544"/>
      <c r="C178" s="544" t="s">
        <v>637</v>
      </c>
      <c r="D178" s="544"/>
      <c r="E178" s="544"/>
      <c r="F178" s="544"/>
      <c r="G178" s="577">
        <v>24650</v>
      </c>
      <c r="H178" s="577"/>
      <c r="I178" s="545"/>
      <c r="K178" s="542"/>
      <c r="L178" s="542"/>
      <c r="M178" s="542"/>
      <c r="N178" s="542"/>
    </row>
    <row r="179" spans="1:14" s="541" customFormat="1" ht="9.75" customHeight="1">
      <c r="A179" s="543"/>
      <c r="B179" s="544"/>
      <c r="C179" s="544" t="s">
        <v>638</v>
      </c>
      <c r="D179" s="544"/>
      <c r="E179" s="544"/>
      <c r="F179" s="544"/>
      <c r="G179" s="577">
        <v>6900</v>
      </c>
      <c r="H179" s="577"/>
      <c r="I179" s="545"/>
      <c r="K179" s="542"/>
      <c r="L179" s="542"/>
      <c r="M179" s="542"/>
      <c r="N179" s="542"/>
    </row>
    <row r="180" spans="1:14" s="541" customFormat="1" ht="9.75" customHeight="1">
      <c r="A180" s="543"/>
      <c r="B180" s="544"/>
      <c r="C180" s="544" t="s">
        <v>639</v>
      </c>
      <c r="D180" s="544"/>
      <c r="E180" s="544"/>
      <c r="F180" s="544"/>
      <c r="G180" s="577">
        <v>5000</v>
      </c>
      <c r="H180" s="577"/>
      <c r="I180" s="545"/>
      <c r="K180" s="542"/>
      <c r="L180" s="542"/>
      <c r="M180" s="542"/>
      <c r="N180" s="542"/>
    </row>
    <row r="181" spans="1:14" s="541" customFormat="1" ht="3" customHeight="1" thickBot="1">
      <c r="A181" s="543"/>
      <c r="B181" s="544"/>
      <c r="C181" s="544"/>
      <c r="D181" s="544"/>
      <c r="E181" s="544"/>
      <c r="F181" s="544"/>
      <c r="G181" s="588"/>
      <c r="H181" s="577"/>
      <c r="I181" s="545"/>
      <c r="K181" s="542"/>
      <c r="L181" s="542"/>
      <c r="M181" s="542"/>
      <c r="N181" s="542"/>
    </row>
    <row r="182" spans="1:14" s="541" customFormat="1" ht="9.75" customHeight="1">
      <c r="A182" s="543"/>
      <c r="B182" s="544"/>
      <c r="C182" s="544"/>
      <c r="D182" s="544"/>
      <c r="E182" s="544"/>
      <c r="F182" s="544"/>
      <c r="G182" s="577"/>
      <c r="H182" s="577"/>
      <c r="I182" s="545"/>
      <c r="K182" s="542"/>
      <c r="L182" s="542"/>
      <c r="M182" s="542"/>
      <c r="N182" s="542"/>
    </row>
    <row r="183" spans="1:14" s="541" customFormat="1" ht="9.75" customHeight="1">
      <c r="A183" s="543"/>
      <c r="B183" s="544"/>
      <c r="C183" s="544"/>
      <c r="D183" s="544"/>
      <c r="E183" s="544"/>
      <c r="F183" s="544"/>
      <c r="G183" s="577"/>
      <c r="H183" s="577"/>
      <c r="I183" s="545"/>
      <c r="K183" s="542"/>
      <c r="L183" s="542"/>
      <c r="M183" s="542"/>
      <c r="N183" s="542"/>
    </row>
    <row r="184" spans="1:14" s="541" customFormat="1">
      <c r="A184" s="575">
        <v>13</v>
      </c>
      <c r="B184" s="576" t="s">
        <v>640</v>
      </c>
      <c r="C184" s="544"/>
      <c r="D184" s="544"/>
      <c r="E184" s="544"/>
      <c r="F184" s="544"/>
      <c r="G184" s="577"/>
      <c r="H184" s="577"/>
      <c r="I184" s="545"/>
      <c r="K184" s="542"/>
      <c r="L184" s="542"/>
      <c r="M184" s="542"/>
      <c r="N184" s="542"/>
    </row>
    <row r="185" spans="1:14" s="541" customFormat="1">
      <c r="A185" s="575"/>
      <c r="B185" s="544" t="s">
        <v>641</v>
      </c>
      <c r="C185" s="544"/>
      <c r="D185" s="544"/>
      <c r="E185" s="544"/>
      <c r="F185" s="544"/>
      <c r="G185" s="577"/>
      <c r="H185" s="577"/>
      <c r="I185" s="545"/>
      <c r="K185" s="542"/>
      <c r="L185" s="542"/>
      <c r="M185" s="542"/>
      <c r="N185" s="542"/>
    </row>
    <row r="186" spans="1:14" s="541" customFormat="1">
      <c r="A186" s="543"/>
      <c r="B186" s="576" t="s">
        <v>642</v>
      </c>
      <c r="C186" s="544"/>
      <c r="D186" s="544"/>
      <c r="E186" s="544"/>
      <c r="F186" s="544"/>
      <c r="G186" s="577"/>
      <c r="H186" s="577"/>
      <c r="I186" s="545"/>
      <c r="K186" s="542"/>
      <c r="L186" s="542"/>
      <c r="M186" s="542"/>
      <c r="N186" s="542"/>
    </row>
    <row r="187" spans="1:14" s="541" customFormat="1">
      <c r="A187" s="543"/>
      <c r="B187" s="544" t="s">
        <v>643</v>
      </c>
      <c r="C187" s="544"/>
      <c r="D187" s="544"/>
      <c r="E187" s="544"/>
      <c r="F187" s="544"/>
      <c r="G187" s="577"/>
      <c r="H187" s="577"/>
      <c r="I187" s="545"/>
      <c r="K187" s="542"/>
      <c r="L187" s="542"/>
      <c r="M187" s="542"/>
      <c r="N187" s="542"/>
    </row>
    <row r="188" spans="1:14" s="541" customFormat="1">
      <c r="A188" s="543"/>
      <c r="B188" s="544" t="s">
        <v>644</v>
      </c>
      <c r="C188" s="544"/>
      <c r="D188" s="544"/>
      <c r="E188" s="544"/>
      <c r="F188" s="544"/>
      <c r="G188" s="577"/>
      <c r="H188" s="577"/>
      <c r="I188" s="545"/>
      <c r="K188" s="542"/>
      <c r="L188" s="542"/>
      <c r="M188" s="542"/>
      <c r="N188" s="542"/>
    </row>
    <row r="189" spans="1:14" ht="4.5" customHeight="1">
      <c r="A189" s="543"/>
      <c r="B189" s="544"/>
      <c r="C189" s="544"/>
      <c r="D189" s="544"/>
      <c r="E189" s="544"/>
      <c r="F189" s="544"/>
      <c r="G189" s="577"/>
      <c r="H189" s="577"/>
      <c r="I189" s="545"/>
    </row>
    <row r="190" spans="1:14" ht="5.25" customHeight="1">
      <c r="A190" s="543"/>
      <c r="B190" s="544"/>
      <c r="C190" s="596"/>
      <c r="D190" s="551"/>
      <c r="E190" s="551"/>
      <c r="F190" s="596"/>
      <c r="G190" s="597"/>
      <c r="H190" s="596"/>
      <c r="I190" s="552"/>
      <c r="J190" s="598"/>
      <c r="K190" s="551"/>
      <c r="L190" s="551"/>
      <c r="M190" s="596"/>
    </row>
    <row r="191" spans="1:14" ht="5.25" customHeight="1">
      <c r="A191" s="543"/>
      <c r="B191" s="544"/>
      <c r="C191" s="596"/>
      <c r="D191" s="551"/>
      <c r="E191" s="551"/>
      <c r="F191" s="596"/>
      <c r="G191" s="597"/>
      <c r="H191" s="596"/>
      <c r="I191" s="552"/>
      <c r="J191" s="598"/>
      <c r="K191" s="551"/>
      <c r="L191" s="551"/>
      <c r="M191" s="596"/>
    </row>
    <row r="192" spans="1:14" ht="12.75" customHeight="1">
      <c r="A192" s="543"/>
      <c r="B192" s="596" t="s">
        <v>645</v>
      </c>
      <c r="C192" s="551"/>
      <c r="D192" s="551"/>
      <c r="E192" s="551"/>
      <c r="F192" s="596" t="s">
        <v>646</v>
      </c>
      <c r="G192" s="597" t="s">
        <v>647</v>
      </c>
      <c r="H192" s="596" t="s">
        <v>648</v>
      </c>
      <c r="I192" s="552"/>
      <c r="J192" s="553"/>
      <c r="K192" s="551"/>
      <c r="L192" s="551"/>
      <c r="M192" s="551"/>
    </row>
    <row r="193" spans="1:13" ht="10.5" customHeight="1">
      <c r="A193" s="543"/>
      <c r="B193" s="599" t="s">
        <v>649</v>
      </c>
      <c r="C193" s="551"/>
      <c r="D193" s="551"/>
      <c r="E193" s="551"/>
      <c r="F193" s="600">
        <v>14916639.51</v>
      </c>
      <c r="G193" s="600">
        <v>0</v>
      </c>
      <c r="H193" s="600">
        <f>F193-G193</f>
        <v>14916639.51</v>
      </c>
      <c r="I193" s="601"/>
      <c r="J193" s="602"/>
      <c r="K193" s="603"/>
      <c r="L193" s="604"/>
      <c r="M193" s="604"/>
    </row>
    <row r="194" spans="1:13" ht="10.5" customHeight="1">
      <c r="A194" s="543"/>
      <c r="B194" s="599" t="s">
        <v>650</v>
      </c>
      <c r="C194" s="551"/>
      <c r="D194" s="551"/>
      <c r="E194" s="551"/>
      <c r="F194" s="600">
        <v>59917231.060000002</v>
      </c>
      <c r="G194" s="600">
        <v>27117.040000000001</v>
      </c>
      <c r="H194" s="600">
        <f t="shared" ref="H194:H201" si="0">F194-G194</f>
        <v>59890114.020000003</v>
      </c>
      <c r="I194" s="601"/>
      <c r="J194" s="602"/>
      <c r="K194" s="603"/>
      <c r="L194" s="604"/>
      <c r="M194" s="604"/>
    </row>
    <row r="195" spans="1:13" ht="10.5" customHeight="1">
      <c r="A195" s="543"/>
      <c r="B195" s="599" t="s">
        <v>651</v>
      </c>
      <c r="C195" s="551"/>
      <c r="D195" s="551"/>
      <c r="E195" s="551"/>
      <c r="F195" s="600">
        <v>22804851.579999998</v>
      </c>
      <c r="G195" s="600">
        <v>0</v>
      </c>
      <c r="H195" s="600">
        <f t="shared" si="0"/>
        <v>22804851.579999998</v>
      </c>
      <c r="I195" s="601"/>
      <c r="J195" s="602"/>
      <c r="K195" s="603"/>
      <c r="L195" s="604"/>
      <c r="M195" s="604"/>
    </row>
    <row r="196" spans="1:13" ht="10.5" customHeight="1">
      <c r="A196" s="543"/>
      <c r="B196" s="599" t="s">
        <v>652</v>
      </c>
      <c r="C196" s="551"/>
      <c r="D196" s="551"/>
      <c r="E196" s="572"/>
      <c r="F196" s="600">
        <v>36600847.939999998</v>
      </c>
      <c r="G196" s="600">
        <f>5743657.43+14559+20320221.23+2540825.61</f>
        <v>28619263.27</v>
      </c>
      <c r="H196" s="600">
        <f t="shared" si="0"/>
        <v>7981584.6699999981</v>
      </c>
      <c r="I196" s="601"/>
      <c r="J196" s="602"/>
      <c r="K196" s="603"/>
      <c r="L196" s="604"/>
      <c r="M196" s="604"/>
    </row>
    <row r="197" spans="1:13" ht="10.5" customHeight="1">
      <c r="A197" s="543"/>
      <c r="B197" s="599" t="s">
        <v>653</v>
      </c>
      <c r="C197" s="551"/>
      <c r="D197" s="551"/>
      <c r="E197" s="572"/>
      <c r="F197" s="600">
        <v>1583258.01</v>
      </c>
      <c r="G197" s="600">
        <f>260165.71+68895.74+26809.5</f>
        <v>355870.95</v>
      </c>
      <c r="H197" s="600">
        <f t="shared" si="0"/>
        <v>1227387.06</v>
      </c>
      <c r="I197" s="601"/>
      <c r="J197" s="602"/>
      <c r="K197" s="603"/>
      <c r="L197" s="604"/>
      <c r="M197" s="604"/>
    </row>
    <row r="198" spans="1:13" ht="10.5" customHeight="1">
      <c r="A198" s="543"/>
      <c r="B198" s="599" t="s">
        <v>654</v>
      </c>
      <c r="C198" s="551"/>
      <c r="D198" s="551"/>
      <c r="E198" s="551"/>
      <c r="F198" s="600">
        <v>1383734.1</v>
      </c>
      <c r="G198" s="600">
        <f>980274.31+4460</f>
        <v>984734.31</v>
      </c>
      <c r="H198" s="600">
        <f t="shared" si="0"/>
        <v>398999.79000000004</v>
      </c>
      <c r="I198" s="601"/>
      <c r="J198" s="602"/>
      <c r="K198" s="603"/>
      <c r="L198" s="605"/>
      <c r="M198" s="604"/>
    </row>
    <row r="199" spans="1:13" ht="10.5" customHeight="1">
      <c r="A199" s="543"/>
      <c r="B199" s="599" t="s">
        <v>655</v>
      </c>
      <c r="C199" s="551"/>
      <c r="D199" s="551"/>
      <c r="E199" s="551"/>
      <c r="F199" s="600">
        <v>12160993.710000001</v>
      </c>
      <c r="G199" s="600">
        <v>9019818.1099999994</v>
      </c>
      <c r="H199" s="600">
        <f t="shared" si="0"/>
        <v>3141175.6000000015</v>
      </c>
      <c r="I199" s="601"/>
      <c r="J199" s="602"/>
      <c r="K199" s="603"/>
      <c r="L199" s="605"/>
      <c r="M199" s="604"/>
    </row>
    <row r="200" spans="1:13" ht="10.5" customHeight="1">
      <c r="A200" s="543"/>
      <c r="B200" s="599" t="s">
        <v>656</v>
      </c>
      <c r="C200" s="551"/>
      <c r="D200" s="551"/>
      <c r="E200" s="572"/>
      <c r="F200" s="600">
        <v>41853262.539999999</v>
      </c>
      <c r="G200" s="600">
        <f>18486037.26+27608.47+2815878.55+6318440.38+470838.55+96304.87</f>
        <v>28215108.080000002</v>
      </c>
      <c r="H200" s="600">
        <f t="shared" si="0"/>
        <v>13638154.459999997</v>
      </c>
      <c r="I200" s="601"/>
      <c r="J200" s="602"/>
      <c r="K200" s="603"/>
      <c r="L200" s="604"/>
      <c r="M200" s="604"/>
    </row>
    <row r="201" spans="1:13" ht="10.5" customHeight="1" thickBot="1">
      <c r="A201" s="543"/>
      <c r="B201" s="599" t="s">
        <v>657</v>
      </c>
      <c r="C201" s="551"/>
      <c r="D201" s="551"/>
      <c r="E201" s="572"/>
      <c r="F201" s="606">
        <v>584989.89</v>
      </c>
      <c r="G201" s="606">
        <v>0</v>
      </c>
      <c r="H201" s="606">
        <f t="shared" si="0"/>
        <v>584989.89</v>
      </c>
      <c r="I201" s="601"/>
      <c r="J201" s="602"/>
      <c r="K201" s="603"/>
      <c r="L201" s="604"/>
      <c r="M201" s="604"/>
    </row>
    <row r="202" spans="1:13" ht="10.5" customHeight="1">
      <c r="A202" s="543"/>
      <c r="B202" s="557"/>
      <c r="C202" s="551"/>
      <c r="D202" s="551"/>
      <c r="E202" s="551"/>
      <c r="F202" s="556"/>
      <c r="G202" s="607"/>
      <c r="H202" s="556"/>
      <c r="I202" s="552"/>
      <c r="J202" s="602"/>
      <c r="K202" s="551"/>
      <c r="L202" s="556"/>
      <c r="M202" s="608"/>
    </row>
    <row r="203" spans="1:13" ht="10.5" customHeight="1">
      <c r="A203" s="543"/>
      <c r="B203" s="551"/>
      <c r="C203" s="551"/>
      <c r="D203" s="551"/>
      <c r="E203" s="571" t="s">
        <v>658</v>
      </c>
      <c r="F203" s="609">
        <f>SUM(F193:F201)</f>
        <v>191805808.33999997</v>
      </c>
      <c r="G203" s="609">
        <f>SUM(G193:G201)</f>
        <v>67221911.75999999</v>
      </c>
      <c r="H203" s="609">
        <f>SUM(H193:H201)</f>
        <v>124583896.58000001</v>
      </c>
      <c r="I203" s="610"/>
      <c r="J203" s="611"/>
      <c r="K203" s="572"/>
      <c r="L203" s="612"/>
      <c r="M203" s="613"/>
    </row>
    <row r="204" spans="1:13" ht="3.75" customHeight="1">
      <c r="A204" s="543"/>
      <c r="B204" s="551"/>
      <c r="C204" s="551"/>
      <c r="D204" s="551"/>
      <c r="E204" s="571"/>
      <c r="F204" s="614"/>
      <c r="G204" s="615"/>
      <c r="H204" s="614"/>
      <c r="I204" s="573"/>
      <c r="J204" s="611"/>
      <c r="K204" s="572"/>
      <c r="L204" s="612"/>
      <c r="M204" s="613"/>
    </row>
    <row r="205" spans="1:13" ht="6" customHeight="1">
      <c r="A205" s="543"/>
      <c r="B205" s="551"/>
      <c r="C205" s="551"/>
      <c r="D205" s="551"/>
      <c r="E205" s="571"/>
      <c r="F205" s="614"/>
      <c r="G205" s="615"/>
      <c r="H205" s="614"/>
      <c r="I205" s="573"/>
      <c r="J205" s="611"/>
      <c r="K205" s="572"/>
      <c r="L205" s="612"/>
      <c r="M205" s="613"/>
    </row>
    <row r="206" spans="1:13" ht="6.75" customHeight="1">
      <c r="A206" s="543"/>
      <c r="B206" s="551"/>
      <c r="C206" s="551"/>
      <c r="D206" s="551"/>
      <c r="E206" s="571"/>
      <c r="F206" s="614"/>
      <c r="G206" s="615"/>
      <c r="H206" s="614"/>
      <c r="I206" s="573"/>
      <c r="J206" s="611"/>
      <c r="K206" s="572"/>
      <c r="L206" s="612"/>
      <c r="M206" s="613"/>
    </row>
    <row r="207" spans="1:13">
      <c r="A207" s="575">
        <v>14</v>
      </c>
      <c r="B207" s="576" t="s">
        <v>659</v>
      </c>
      <c r="C207" s="544"/>
      <c r="D207" s="544"/>
      <c r="E207" s="544"/>
      <c r="F207" s="544"/>
      <c r="G207" s="577"/>
      <c r="H207" s="578">
        <f>SUM(G209:G212)</f>
        <v>3496868.4000000004</v>
      </c>
      <c r="I207" s="545"/>
      <c r="J207" s="541">
        <f>H207+H229+H216+H222+H251</f>
        <v>5402126.3900000006</v>
      </c>
    </row>
    <row r="208" spans="1:13" ht="6" customHeight="1">
      <c r="A208" s="575"/>
      <c r="B208" s="576"/>
      <c r="C208" s="544"/>
      <c r="D208" s="544"/>
      <c r="E208" s="544"/>
      <c r="F208" s="544"/>
      <c r="G208" s="577"/>
      <c r="H208" s="578"/>
      <c r="I208" s="545"/>
    </row>
    <row r="209" spans="1:14">
      <c r="A209" s="575"/>
      <c r="B209" s="576"/>
      <c r="C209" s="544" t="s">
        <v>660</v>
      </c>
      <c r="D209" s="544"/>
      <c r="E209" s="544"/>
      <c r="F209" s="544"/>
      <c r="G209" s="577">
        <v>0</v>
      </c>
      <c r="H209" s="578"/>
      <c r="I209" s="545"/>
    </row>
    <row r="210" spans="1:14">
      <c r="A210" s="575"/>
      <c r="B210" s="576"/>
      <c r="C210" s="544" t="s">
        <v>661</v>
      </c>
      <c r="D210" s="544"/>
      <c r="E210" s="544"/>
      <c r="F210" s="544"/>
      <c r="G210" s="577">
        <v>0</v>
      </c>
      <c r="H210" s="578"/>
      <c r="I210" s="545"/>
    </row>
    <row r="211" spans="1:14">
      <c r="A211" s="575"/>
      <c r="B211" s="576"/>
      <c r="C211" s="544" t="s">
        <v>662</v>
      </c>
      <c r="D211" s="544"/>
      <c r="E211" s="544"/>
      <c r="F211" s="544"/>
      <c r="G211" s="577">
        <v>80013.490000000005</v>
      </c>
      <c r="H211" s="578"/>
      <c r="I211" s="545"/>
    </row>
    <row r="212" spans="1:14">
      <c r="A212" s="575"/>
      <c r="B212" s="576"/>
      <c r="C212" s="544" t="s">
        <v>663</v>
      </c>
      <c r="D212" s="544"/>
      <c r="E212" s="544"/>
      <c r="F212" s="544"/>
      <c r="G212" s="577">
        <v>3416854.91</v>
      </c>
      <c r="H212" s="578"/>
      <c r="I212" s="545"/>
    </row>
    <row r="213" spans="1:14" ht="6" customHeight="1">
      <c r="A213" s="575"/>
      <c r="B213" s="576"/>
      <c r="C213" s="544"/>
      <c r="D213" s="544"/>
      <c r="E213" s="544"/>
      <c r="F213" s="544"/>
      <c r="G213" s="577"/>
      <c r="H213" s="578"/>
      <c r="I213" s="545"/>
    </row>
    <row r="214" spans="1:14" ht="6.75" customHeight="1">
      <c r="A214" s="575"/>
      <c r="B214" s="576"/>
      <c r="C214" s="544"/>
      <c r="D214" s="544"/>
      <c r="E214" s="544"/>
      <c r="F214" s="544"/>
      <c r="G214" s="577"/>
      <c r="H214" s="578"/>
      <c r="I214" s="545"/>
    </row>
    <row r="215" spans="1:14" ht="10.5" customHeight="1">
      <c r="A215" s="575">
        <v>15</v>
      </c>
      <c r="B215" s="576" t="s">
        <v>664</v>
      </c>
      <c r="C215" s="544"/>
      <c r="D215" s="544"/>
      <c r="E215" s="544"/>
      <c r="F215" s="544"/>
      <c r="G215" s="577"/>
      <c r="H215" s="578"/>
      <c r="I215" s="545"/>
    </row>
    <row r="216" spans="1:14">
      <c r="A216" s="543"/>
      <c r="B216" s="544" t="s">
        <v>665</v>
      </c>
      <c r="C216" s="544"/>
      <c r="D216" s="544"/>
      <c r="E216" s="544"/>
      <c r="F216" s="544"/>
      <c r="G216" s="577"/>
      <c r="H216" s="578">
        <f>SUM(G218:G218)</f>
        <v>0</v>
      </c>
      <c r="I216" s="545"/>
    </row>
    <row r="217" spans="1:14" ht="5.25" customHeight="1">
      <c r="A217" s="543"/>
      <c r="B217" s="544"/>
      <c r="C217" s="544"/>
      <c r="D217" s="544"/>
      <c r="E217" s="544"/>
      <c r="F217" s="544"/>
      <c r="G217" s="577"/>
      <c r="H217" s="578"/>
      <c r="I217" s="545"/>
    </row>
    <row r="218" spans="1:14" s="541" customFormat="1" ht="9.75" customHeight="1">
      <c r="A218" s="543"/>
      <c r="B218" s="544"/>
      <c r="C218" s="544" t="s">
        <v>1145</v>
      </c>
      <c r="D218" s="544"/>
      <c r="E218" s="544"/>
      <c r="F218" s="544"/>
      <c r="G218" s="577">
        <v>0</v>
      </c>
      <c r="H218" s="577"/>
      <c r="I218" s="545"/>
      <c r="K218" s="542"/>
      <c r="L218" s="542"/>
      <c r="M218" s="542"/>
      <c r="N218" s="542"/>
    </row>
    <row r="219" spans="1:14" s="541" customFormat="1" ht="3.75" customHeight="1" thickBot="1">
      <c r="A219" s="543"/>
      <c r="B219" s="544"/>
      <c r="C219" s="544"/>
      <c r="D219" s="544"/>
      <c r="E219" s="544"/>
      <c r="F219" s="544"/>
      <c r="G219" s="588"/>
      <c r="H219" s="577"/>
      <c r="I219" s="545"/>
      <c r="K219" s="542"/>
      <c r="L219" s="542"/>
      <c r="M219" s="542"/>
      <c r="N219" s="542"/>
    </row>
    <row r="220" spans="1:14" s="541" customFormat="1" ht="5.25" customHeight="1">
      <c r="A220" s="543"/>
      <c r="B220" s="544"/>
      <c r="C220" s="544"/>
      <c r="D220" s="544"/>
      <c r="E220" s="544"/>
      <c r="F220" s="544"/>
      <c r="G220" s="577"/>
      <c r="H220" s="577"/>
      <c r="I220" s="545"/>
      <c r="K220" s="542"/>
      <c r="L220" s="542"/>
      <c r="M220" s="542"/>
      <c r="N220" s="542"/>
    </row>
    <row r="221" spans="1:14" s="541" customFormat="1" ht="3.75" customHeight="1">
      <c r="A221" s="543"/>
      <c r="B221" s="544"/>
      <c r="C221" s="544"/>
      <c r="D221" s="544"/>
      <c r="E221" s="544"/>
      <c r="F221" s="544"/>
      <c r="G221" s="577"/>
      <c r="H221" s="577"/>
      <c r="I221" s="545"/>
      <c r="K221" s="542"/>
      <c r="L221" s="542"/>
      <c r="M221" s="542"/>
      <c r="N221" s="542"/>
    </row>
    <row r="222" spans="1:14" s="541" customFormat="1" ht="11.25" customHeight="1">
      <c r="A222" s="575">
        <v>16</v>
      </c>
      <c r="B222" s="576" t="s">
        <v>666</v>
      </c>
      <c r="C222" s="544"/>
      <c r="D222" s="544"/>
      <c r="E222" s="544"/>
      <c r="F222" s="544"/>
      <c r="G222" s="577"/>
      <c r="H222" s="578">
        <f>G223</f>
        <v>0</v>
      </c>
      <c r="I222" s="545"/>
      <c r="K222" s="542"/>
      <c r="L222" s="542"/>
      <c r="M222" s="542"/>
      <c r="N222" s="542"/>
    </row>
    <row r="223" spans="1:14" s="541" customFormat="1" ht="12" customHeight="1">
      <c r="A223" s="543"/>
      <c r="B223" s="544"/>
      <c r="C223" s="544" t="s">
        <v>667</v>
      </c>
      <c r="D223" s="544"/>
      <c r="E223" s="544"/>
      <c r="F223" s="544"/>
      <c r="G223" s="577">
        <v>0</v>
      </c>
      <c r="H223" s="577"/>
      <c r="I223" s="545"/>
      <c r="K223" s="542"/>
      <c r="L223" s="542"/>
      <c r="M223" s="542"/>
      <c r="N223" s="542"/>
    </row>
    <row r="224" spans="1:14" s="541" customFormat="1" ht="3.75" customHeight="1" thickBot="1">
      <c r="A224" s="543"/>
      <c r="B224" s="544"/>
      <c r="C224" s="544"/>
      <c r="D224" s="544"/>
      <c r="E224" s="544"/>
      <c r="F224" s="544"/>
      <c r="G224" s="588"/>
      <c r="H224" s="577"/>
      <c r="I224" s="545"/>
      <c r="K224" s="542"/>
      <c r="L224" s="542"/>
      <c r="M224" s="542"/>
      <c r="N224" s="542"/>
    </row>
    <row r="225" spans="1:14" s="541" customFormat="1" ht="9.75" customHeight="1">
      <c r="A225" s="543"/>
      <c r="B225" s="544"/>
      <c r="C225" s="544"/>
      <c r="D225" s="544"/>
      <c r="E225" s="544"/>
      <c r="F225" s="544"/>
      <c r="G225" s="577"/>
      <c r="H225" s="577"/>
      <c r="I225" s="545"/>
      <c r="K225" s="542"/>
      <c r="L225" s="542"/>
      <c r="M225" s="542"/>
      <c r="N225" s="542"/>
    </row>
    <row r="226" spans="1:14" s="541" customFormat="1" ht="9.75" customHeight="1">
      <c r="A226" s="575">
        <v>17</v>
      </c>
      <c r="B226" s="576" t="s">
        <v>668</v>
      </c>
      <c r="C226" s="544"/>
      <c r="D226" s="544"/>
      <c r="E226" s="544"/>
      <c r="F226" s="544"/>
      <c r="G226" s="544"/>
      <c r="H226" s="616">
        <v>0</v>
      </c>
      <c r="I226" s="545"/>
      <c r="K226" s="542"/>
      <c r="L226" s="542"/>
      <c r="M226" s="542"/>
      <c r="N226" s="542"/>
    </row>
    <row r="227" spans="1:14" s="541" customFormat="1" ht="9.75" customHeight="1">
      <c r="A227" s="543"/>
      <c r="B227" s="544"/>
      <c r="C227" s="544"/>
      <c r="D227" s="544"/>
      <c r="E227" s="544"/>
      <c r="F227" s="544"/>
      <c r="G227" s="577"/>
      <c r="H227" s="577"/>
      <c r="I227" s="545"/>
      <c r="K227" s="542"/>
      <c r="L227" s="542"/>
      <c r="M227" s="542"/>
      <c r="N227" s="542"/>
    </row>
    <row r="228" spans="1:14" s="541" customFormat="1" ht="6.75" customHeight="1">
      <c r="A228" s="543"/>
      <c r="B228" s="544"/>
      <c r="C228" s="544"/>
      <c r="D228" s="544"/>
      <c r="E228" s="544"/>
      <c r="F228" s="544"/>
      <c r="G228" s="577"/>
      <c r="H228" s="577"/>
      <c r="I228" s="545"/>
      <c r="K228" s="542"/>
      <c r="L228" s="542"/>
      <c r="M228" s="542"/>
      <c r="N228" s="542"/>
    </row>
    <row r="229" spans="1:14" s="541" customFormat="1" ht="10.5" customHeight="1">
      <c r="A229" s="575">
        <v>18</v>
      </c>
      <c r="B229" s="576" t="s">
        <v>669</v>
      </c>
      <c r="C229" s="544"/>
      <c r="D229" s="544"/>
      <c r="E229" s="544"/>
      <c r="F229" s="544"/>
      <c r="G229" s="577"/>
      <c r="H229" s="616">
        <f>SUM(G232:G247)</f>
        <v>721554.83000000007</v>
      </c>
      <c r="I229" s="545"/>
      <c r="K229" s="542"/>
      <c r="L229" s="542"/>
      <c r="M229" s="542"/>
      <c r="N229" s="542"/>
    </row>
    <row r="230" spans="1:14" s="541" customFormat="1" ht="9.75" customHeight="1">
      <c r="A230" s="543"/>
      <c r="B230" s="544" t="s">
        <v>670</v>
      </c>
      <c r="C230" s="544"/>
      <c r="D230" s="544"/>
      <c r="E230" s="544"/>
      <c r="F230" s="544"/>
      <c r="G230" s="577"/>
      <c r="H230" s="577"/>
      <c r="I230" s="545"/>
      <c r="K230" s="542"/>
      <c r="L230" s="542"/>
      <c r="M230" s="542"/>
      <c r="N230" s="542"/>
    </row>
    <row r="231" spans="1:14" s="541" customFormat="1" ht="4.5" customHeight="1">
      <c r="A231" s="543"/>
      <c r="B231" s="544"/>
      <c r="C231" s="544"/>
      <c r="D231" s="544"/>
      <c r="E231" s="544"/>
      <c r="F231" s="544"/>
      <c r="G231" s="577"/>
      <c r="H231" s="577"/>
      <c r="I231" s="545"/>
      <c r="K231" s="542"/>
      <c r="L231" s="542"/>
      <c r="M231" s="542"/>
      <c r="N231" s="542"/>
    </row>
    <row r="232" spans="1:14" s="541" customFormat="1" ht="9.75" customHeight="1">
      <c r="A232" s="543"/>
      <c r="B232" s="544"/>
      <c r="C232" s="544" t="s">
        <v>1134</v>
      </c>
      <c r="D232" s="544"/>
      <c r="E232" s="544"/>
      <c r="F232" s="544"/>
      <c r="G232" s="577">
        <v>0</v>
      </c>
      <c r="H232" s="577"/>
      <c r="I232" s="545"/>
      <c r="K232" s="542"/>
      <c r="L232" s="542"/>
      <c r="M232" s="542"/>
      <c r="N232" s="542"/>
    </row>
    <row r="233" spans="1:14" s="541" customFormat="1" ht="9.75" customHeight="1">
      <c r="A233" s="543"/>
      <c r="B233" s="544"/>
      <c r="C233" s="544" t="s">
        <v>671</v>
      </c>
      <c r="D233" s="544"/>
      <c r="E233" s="544"/>
      <c r="F233" s="544"/>
      <c r="G233" s="617">
        <v>348582.36</v>
      </c>
      <c r="H233" s="577"/>
      <c r="I233" s="545"/>
      <c r="K233" s="542"/>
      <c r="L233" s="542"/>
      <c r="M233" s="542"/>
      <c r="N233" s="542"/>
    </row>
    <row r="234" spans="1:14" s="541" customFormat="1" ht="9.75" customHeight="1">
      <c r="A234" s="543"/>
      <c r="B234" s="544"/>
      <c r="C234" s="544" t="s">
        <v>672</v>
      </c>
      <c r="D234" s="544"/>
      <c r="E234" s="544"/>
      <c r="F234" s="544"/>
      <c r="G234" s="617">
        <v>19437.12</v>
      </c>
      <c r="H234" s="577"/>
      <c r="I234" s="545"/>
      <c r="K234" s="542"/>
      <c r="L234" s="542"/>
      <c r="M234" s="542"/>
      <c r="N234" s="542"/>
    </row>
    <row r="235" spans="1:14" s="541" customFormat="1" ht="9.75" customHeight="1">
      <c r="A235" s="543"/>
      <c r="B235" s="544"/>
      <c r="C235" s="580" t="s">
        <v>673</v>
      </c>
      <c r="D235" s="544"/>
      <c r="E235" s="544"/>
      <c r="F235" s="544"/>
      <c r="G235" s="619">
        <v>0</v>
      </c>
      <c r="H235" s="577"/>
      <c r="I235" s="545"/>
      <c r="K235" s="542"/>
      <c r="L235" s="542"/>
      <c r="M235" s="542"/>
      <c r="N235" s="542"/>
    </row>
    <row r="236" spans="1:14" s="541" customFormat="1" ht="9.75" customHeight="1">
      <c r="A236" s="543"/>
      <c r="B236" s="544"/>
      <c r="C236" s="580" t="s">
        <v>674</v>
      </c>
      <c r="D236" s="544"/>
      <c r="E236" s="544"/>
      <c r="F236" s="544"/>
      <c r="G236" s="619">
        <v>0</v>
      </c>
      <c r="H236" s="577"/>
      <c r="I236" s="545"/>
      <c r="K236" s="542"/>
      <c r="L236" s="542"/>
      <c r="M236" s="542"/>
      <c r="N236" s="542"/>
    </row>
    <row r="237" spans="1:14" s="541" customFormat="1" ht="9.75" customHeight="1">
      <c r="A237" s="543"/>
      <c r="B237" s="544"/>
      <c r="C237" s="580" t="s">
        <v>675</v>
      </c>
      <c r="D237" s="618"/>
      <c r="E237" s="618"/>
      <c r="F237" s="618"/>
      <c r="G237" s="619">
        <v>0</v>
      </c>
      <c r="H237" s="577"/>
      <c r="I237" s="545"/>
      <c r="K237" s="542"/>
      <c r="L237" s="542"/>
      <c r="M237" s="542"/>
      <c r="N237" s="542"/>
    </row>
    <row r="238" spans="1:14" s="541" customFormat="1" ht="9.75" customHeight="1">
      <c r="A238" s="543"/>
      <c r="B238" s="544"/>
      <c r="C238" s="580" t="s">
        <v>676</v>
      </c>
      <c r="D238" s="618"/>
      <c r="E238" s="618"/>
      <c r="F238" s="618"/>
      <c r="G238" s="619">
        <v>12842.83</v>
      </c>
      <c r="H238" s="577"/>
      <c r="I238" s="545"/>
      <c r="K238" s="542"/>
      <c r="L238" s="542"/>
      <c r="M238" s="542"/>
      <c r="N238" s="542"/>
    </row>
    <row r="239" spans="1:14" s="541" customFormat="1" ht="9.75" customHeight="1">
      <c r="A239" s="543"/>
      <c r="B239" s="544"/>
      <c r="C239" s="580" t="s">
        <v>677</v>
      </c>
      <c r="D239" s="618"/>
      <c r="E239" s="618"/>
      <c r="F239" s="618"/>
      <c r="G239" s="619">
        <v>76718.84</v>
      </c>
      <c r="H239" s="577"/>
      <c r="I239" s="545"/>
      <c r="K239" s="542"/>
      <c r="L239" s="542"/>
      <c r="M239" s="542"/>
      <c r="N239" s="542"/>
    </row>
    <row r="240" spans="1:14" s="541" customFormat="1" ht="9.75" customHeight="1" thickBot="1">
      <c r="A240" s="592"/>
      <c r="B240" s="593"/>
      <c r="C240" s="813" t="s">
        <v>678</v>
      </c>
      <c r="D240" s="814"/>
      <c r="E240" s="814"/>
      <c r="F240" s="814"/>
      <c r="G240" s="815">
        <v>0</v>
      </c>
      <c r="H240" s="588"/>
      <c r="I240" s="594"/>
      <c r="K240" s="542"/>
      <c r="L240" s="542"/>
      <c r="M240" s="542"/>
      <c r="N240" s="542"/>
    </row>
    <row r="241" spans="1:14" s="541" customFormat="1" ht="9.75" customHeight="1">
      <c r="A241" s="538"/>
      <c r="B241" s="539"/>
      <c r="C241" s="816" t="s">
        <v>679</v>
      </c>
      <c r="D241" s="817"/>
      <c r="E241" s="817"/>
      <c r="F241" s="817"/>
      <c r="G241" s="818">
        <v>0</v>
      </c>
      <c r="H241" s="595"/>
      <c r="I241" s="540"/>
      <c r="K241" s="542"/>
      <c r="L241" s="542"/>
      <c r="M241" s="542"/>
      <c r="N241" s="542"/>
    </row>
    <row r="242" spans="1:14" s="541" customFormat="1" ht="9.75" customHeight="1">
      <c r="A242" s="543"/>
      <c r="B242" s="544"/>
      <c r="C242" s="580" t="s">
        <v>680</v>
      </c>
      <c r="D242" s="618"/>
      <c r="E242" s="618"/>
      <c r="F242" s="618"/>
      <c r="G242" s="619">
        <v>0</v>
      </c>
      <c r="H242" s="577"/>
      <c r="I242" s="545"/>
      <c r="K242" s="542"/>
      <c r="L242" s="542"/>
      <c r="M242" s="542"/>
      <c r="N242" s="542"/>
    </row>
    <row r="243" spans="1:14" s="541" customFormat="1" ht="9.75" customHeight="1">
      <c r="A243" s="543"/>
      <c r="B243" s="544"/>
      <c r="C243" s="580" t="s">
        <v>681</v>
      </c>
      <c r="D243" s="618"/>
      <c r="E243" s="618"/>
      <c r="F243" s="618"/>
      <c r="G243" s="619">
        <v>0</v>
      </c>
      <c r="H243" s="577"/>
      <c r="I243" s="545"/>
      <c r="K243" s="542"/>
      <c r="L243" s="542"/>
      <c r="M243" s="542"/>
      <c r="N243" s="542"/>
    </row>
    <row r="244" spans="1:14" s="541" customFormat="1" ht="9.75" customHeight="1">
      <c r="A244" s="543"/>
      <c r="B244" s="544"/>
      <c r="C244" s="580" t="s">
        <v>680</v>
      </c>
      <c r="D244" s="618"/>
      <c r="E244" s="618"/>
      <c r="F244" s="618"/>
      <c r="G244" s="619">
        <v>0</v>
      </c>
      <c r="H244" s="577"/>
      <c r="I244" s="545"/>
      <c r="K244" s="542"/>
      <c r="L244" s="542"/>
      <c r="M244" s="542"/>
      <c r="N244" s="542"/>
    </row>
    <row r="245" spans="1:14" s="541" customFormat="1" ht="9.75" customHeight="1">
      <c r="A245" s="543"/>
      <c r="B245" s="544"/>
      <c r="C245" s="580" t="s">
        <v>682</v>
      </c>
      <c r="D245" s="618"/>
      <c r="E245" s="618"/>
      <c r="F245" s="618"/>
      <c r="G245" s="619">
        <v>0</v>
      </c>
      <c r="H245" s="577"/>
      <c r="I245" s="545"/>
      <c r="K245" s="542"/>
      <c r="L245" s="542"/>
      <c r="M245" s="542"/>
      <c r="N245" s="542"/>
    </row>
    <row r="246" spans="1:14" s="541" customFormat="1" ht="9.75" customHeight="1">
      <c r="A246" s="543"/>
      <c r="B246" s="544"/>
      <c r="C246" s="580" t="s">
        <v>683</v>
      </c>
      <c r="D246" s="544"/>
      <c r="E246" s="544"/>
      <c r="F246" s="544"/>
      <c r="G246" s="619">
        <v>198439.24</v>
      </c>
      <c r="H246" s="577"/>
      <c r="I246" s="545"/>
      <c r="K246" s="542"/>
      <c r="L246" s="542"/>
      <c r="M246" s="542"/>
      <c r="N246" s="542"/>
    </row>
    <row r="247" spans="1:14" s="541" customFormat="1" ht="9.75" customHeight="1">
      <c r="A247" s="543"/>
      <c r="B247" s="544"/>
      <c r="C247" s="580" t="s">
        <v>684</v>
      </c>
      <c r="D247" s="544"/>
      <c r="E247" s="544"/>
      <c r="F247" s="544"/>
      <c r="G247" s="619">
        <v>65534.44</v>
      </c>
      <c r="H247" s="577"/>
      <c r="I247" s="545"/>
      <c r="K247" s="542"/>
      <c r="L247" s="542"/>
      <c r="M247" s="542"/>
      <c r="N247" s="542"/>
    </row>
    <row r="248" spans="1:14" s="541" customFormat="1" ht="6" customHeight="1" thickBot="1">
      <c r="A248" s="543"/>
      <c r="B248" s="544"/>
      <c r="C248" s="544"/>
      <c r="D248" s="544"/>
      <c r="E248" s="544"/>
      <c r="F248" s="544"/>
      <c r="G248" s="593"/>
      <c r="H248" s="544"/>
      <c r="I248" s="545"/>
      <c r="K248" s="542"/>
      <c r="L248" s="542"/>
      <c r="M248" s="542"/>
      <c r="N248" s="542"/>
    </row>
    <row r="249" spans="1:14" s="541" customFormat="1" ht="6" customHeight="1">
      <c r="A249" s="543"/>
      <c r="B249" s="544"/>
      <c r="C249" s="544"/>
      <c r="D249" s="544"/>
      <c r="E249" s="544"/>
      <c r="F249" s="544"/>
      <c r="G249" s="544"/>
      <c r="H249" s="544"/>
      <c r="I249" s="545"/>
      <c r="K249" s="542"/>
      <c r="L249" s="542"/>
      <c r="M249" s="542"/>
      <c r="N249" s="542"/>
    </row>
    <row r="250" spans="1:14" s="541" customFormat="1" ht="6" customHeight="1">
      <c r="A250" s="543"/>
      <c r="B250" s="544"/>
      <c r="C250" s="544"/>
      <c r="D250" s="544"/>
      <c r="E250" s="544"/>
      <c r="F250" s="544"/>
      <c r="G250" s="544"/>
      <c r="H250" s="544"/>
      <c r="I250" s="545"/>
      <c r="K250" s="542"/>
      <c r="L250" s="542"/>
      <c r="M250" s="542"/>
      <c r="N250" s="542"/>
    </row>
    <row r="251" spans="1:14" s="541" customFormat="1" ht="9.75" customHeight="1">
      <c r="A251" s="575">
        <v>19</v>
      </c>
      <c r="B251" s="576" t="s">
        <v>685</v>
      </c>
      <c r="C251" s="544"/>
      <c r="D251" s="544"/>
      <c r="E251" s="544"/>
      <c r="F251" s="544"/>
      <c r="G251" s="577"/>
      <c r="H251" s="616">
        <f>SUM(G254:G264)</f>
        <v>1183703.1599999999</v>
      </c>
      <c r="I251" s="545"/>
      <c r="K251" s="542"/>
      <c r="L251" s="542"/>
      <c r="M251" s="542"/>
      <c r="N251" s="542"/>
    </row>
    <row r="252" spans="1:14" s="541" customFormat="1" ht="9.75" customHeight="1">
      <c r="A252" s="543"/>
      <c r="B252" s="544" t="s">
        <v>670</v>
      </c>
      <c r="C252" s="544"/>
      <c r="D252" s="544"/>
      <c r="E252" s="544"/>
      <c r="F252" s="544"/>
      <c r="G252" s="577"/>
      <c r="H252" s="577"/>
      <c r="I252" s="545"/>
      <c r="K252" s="542"/>
      <c r="L252" s="542"/>
      <c r="M252" s="542"/>
      <c r="N252" s="542"/>
    </row>
    <row r="253" spans="1:14" s="541" customFormat="1" ht="9.75" customHeight="1">
      <c r="A253" s="543"/>
      <c r="B253" s="544"/>
      <c r="C253" s="544"/>
      <c r="D253" s="544"/>
      <c r="E253" s="544"/>
      <c r="F253" s="544"/>
      <c r="G253" s="577"/>
      <c r="H253" s="577"/>
      <c r="I253" s="545"/>
      <c r="K253" s="542"/>
      <c r="L253" s="542"/>
      <c r="M253" s="542"/>
      <c r="N253" s="542"/>
    </row>
    <row r="254" spans="1:14" s="541" customFormat="1" ht="9.75" customHeight="1">
      <c r="A254" s="543"/>
      <c r="B254" s="544"/>
      <c r="C254" s="544" t="s">
        <v>1160</v>
      </c>
      <c r="D254" s="544"/>
      <c r="E254" s="544"/>
      <c r="F254" s="544"/>
      <c r="G254" s="617">
        <v>0</v>
      </c>
      <c r="H254" s="577"/>
      <c r="I254" s="545"/>
      <c r="K254" s="542"/>
      <c r="L254" s="542"/>
      <c r="M254" s="542"/>
      <c r="N254" s="542"/>
    </row>
    <row r="255" spans="1:14" s="541" customFormat="1" ht="9.75" customHeight="1">
      <c r="A255" s="543"/>
      <c r="B255" s="544"/>
      <c r="C255" s="544" t="s">
        <v>1161</v>
      </c>
      <c r="D255" s="544"/>
      <c r="E255" s="544"/>
      <c r="F255" s="544"/>
      <c r="G255" s="617">
        <v>0</v>
      </c>
      <c r="H255" s="577"/>
      <c r="I255" s="545"/>
      <c r="K255" s="542"/>
      <c r="L255" s="542"/>
      <c r="M255" s="542"/>
      <c r="N255" s="542"/>
    </row>
    <row r="256" spans="1:14" s="541" customFormat="1" ht="9.75" customHeight="1">
      <c r="A256" s="543"/>
      <c r="B256" s="544"/>
      <c r="C256" s="544" t="s">
        <v>1140</v>
      </c>
      <c r="D256" s="544"/>
      <c r="E256" s="544"/>
      <c r="F256" s="544"/>
      <c r="G256" s="617">
        <v>0</v>
      </c>
      <c r="H256" s="577"/>
      <c r="I256" s="545"/>
      <c r="K256" s="542"/>
      <c r="L256" s="542"/>
      <c r="M256" s="542"/>
      <c r="N256" s="542"/>
    </row>
    <row r="257" spans="1:14" s="541" customFormat="1" ht="9.75" customHeight="1">
      <c r="A257" s="543"/>
      <c r="B257" s="544"/>
      <c r="C257" s="580" t="s">
        <v>686</v>
      </c>
      <c r="D257" s="618"/>
      <c r="E257" s="618"/>
      <c r="F257" s="618"/>
      <c r="G257" s="619">
        <v>206547.04</v>
      </c>
      <c r="H257" s="577"/>
      <c r="I257" s="545"/>
      <c r="K257" s="542"/>
      <c r="L257" s="542"/>
      <c r="M257" s="542"/>
      <c r="N257" s="542"/>
    </row>
    <row r="258" spans="1:14" s="541" customFormat="1" ht="9.75" customHeight="1">
      <c r="A258" s="543"/>
      <c r="B258" s="544"/>
      <c r="C258" s="580" t="s">
        <v>687</v>
      </c>
      <c r="D258" s="618"/>
      <c r="E258" s="618"/>
      <c r="F258" s="618"/>
      <c r="G258" s="619">
        <v>192450.55</v>
      </c>
      <c r="H258" s="577"/>
      <c r="I258" s="545"/>
      <c r="K258" s="542"/>
      <c r="L258" s="542"/>
      <c r="M258" s="542"/>
      <c r="N258" s="542"/>
    </row>
    <row r="259" spans="1:14" s="541" customFormat="1" ht="9.75" customHeight="1">
      <c r="A259" s="543"/>
      <c r="B259" s="544"/>
      <c r="C259" s="580" t="s">
        <v>688</v>
      </c>
      <c r="D259" s="618"/>
      <c r="E259" s="618"/>
      <c r="F259" s="618"/>
      <c r="G259" s="619">
        <v>23425.78</v>
      </c>
      <c r="H259" s="577"/>
      <c r="I259" s="545"/>
      <c r="K259" s="542"/>
      <c r="L259" s="542"/>
      <c r="M259" s="542"/>
      <c r="N259" s="542"/>
    </row>
    <row r="260" spans="1:14" s="541" customFormat="1" ht="9.75" customHeight="1">
      <c r="A260" s="543"/>
      <c r="B260" s="544"/>
      <c r="C260" s="580" t="s">
        <v>689</v>
      </c>
      <c r="D260" s="618"/>
      <c r="E260" s="618"/>
      <c r="F260" s="618"/>
      <c r="G260" s="619">
        <v>504961.77</v>
      </c>
      <c r="H260" s="577"/>
      <c r="I260" s="545"/>
      <c r="K260" s="542"/>
      <c r="L260" s="542"/>
      <c r="M260" s="542"/>
      <c r="N260" s="542"/>
    </row>
    <row r="261" spans="1:14" s="541" customFormat="1" ht="9.75" customHeight="1">
      <c r="A261" s="543"/>
      <c r="B261" s="544"/>
      <c r="C261" s="580" t="s">
        <v>690</v>
      </c>
      <c r="D261" s="618"/>
      <c r="E261" s="618"/>
      <c r="F261" s="618"/>
      <c r="G261" s="619">
        <v>138075.48000000001</v>
      </c>
      <c r="H261" s="577"/>
      <c r="I261" s="545"/>
      <c r="K261" s="542"/>
      <c r="L261" s="542"/>
      <c r="M261" s="542"/>
      <c r="N261" s="542"/>
    </row>
    <row r="262" spans="1:14" s="541" customFormat="1" ht="9.75" customHeight="1">
      <c r="A262" s="543"/>
      <c r="B262" s="544"/>
      <c r="C262" s="580" t="s">
        <v>691</v>
      </c>
      <c r="D262" s="618"/>
      <c r="E262" s="618"/>
      <c r="F262" s="618"/>
      <c r="G262" s="619">
        <v>83146.23</v>
      </c>
      <c r="H262" s="577"/>
      <c r="I262" s="545"/>
      <c r="K262" s="542"/>
      <c r="L262" s="542"/>
      <c r="M262" s="542"/>
      <c r="N262" s="542"/>
    </row>
    <row r="263" spans="1:14" s="541" customFormat="1" ht="9.75" customHeight="1">
      <c r="A263" s="543"/>
      <c r="B263" s="544"/>
      <c r="C263" s="580" t="s">
        <v>692</v>
      </c>
      <c r="D263" s="618"/>
      <c r="E263" s="618"/>
      <c r="F263" s="618"/>
      <c r="G263" s="619">
        <v>5690.18</v>
      </c>
      <c r="H263" s="577"/>
      <c r="I263" s="545"/>
      <c r="K263" s="542"/>
      <c r="L263" s="542"/>
      <c r="M263" s="542"/>
      <c r="N263" s="542"/>
    </row>
    <row r="264" spans="1:14" s="541" customFormat="1" ht="9.75" customHeight="1">
      <c r="A264" s="543"/>
      <c r="B264" s="544"/>
      <c r="C264" s="580" t="s">
        <v>693</v>
      </c>
      <c r="D264" s="618"/>
      <c r="E264" s="618"/>
      <c r="F264" s="618"/>
      <c r="G264" s="619">
        <v>29406.13</v>
      </c>
      <c r="H264" s="577"/>
      <c r="I264" s="545"/>
      <c r="K264" s="542"/>
      <c r="L264" s="542"/>
      <c r="M264" s="542"/>
      <c r="N264" s="542"/>
    </row>
    <row r="265" spans="1:14" s="541" customFormat="1" ht="6" customHeight="1" thickBot="1">
      <c r="A265" s="543"/>
      <c r="B265" s="544"/>
      <c r="C265" s="544"/>
      <c r="D265" s="544"/>
      <c r="E265" s="544"/>
      <c r="F265" s="544"/>
      <c r="G265" s="593"/>
      <c r="H265" s="544"/>
      <c r="I265" s="545"/>
      <c r="K265" s="542"/>
      <c r="L265" s="542"/>
      <c r="M265" s="542"/>
      <c r="N265" s="542"/>
    </row>
    <row r="266" spans="1:14" s="541" customFormat="1" ht="9.75" customHeight="1">
      <c r="A266" s="543"/>
      <c r="B266" s="544"/>
      <c r="C266" s="544"/>
      <c r="D266" s="544"/>
      <c r="E266" s="544"/>
      <c r="F266" s="544"/>
      <c r="G266" s="544"/>
      <c r="H266" s="544"/>
      <c r="I266" s="545"/>
      <c r="K266" s="542"/>
      <c r="L266" s="542"/>
      <c r="M266" s="542"/>
      <c r="N266" s="542"/>
    </row>
    <row r="267" spans="1:14" ht="11.25" customHeight="1">
      <c r="A267" s="575">
        <v>20</v>
      </c>
      <c r="B267" s="576" t="s">
        <v>635</v>
      </c>
      <c r="C267" s="544"/>
      <c r="D267" s="544"/>
      <c r="E267" s="544"/>
      <c r="F267" s="544"/>
      <c r="G267" s="544"/>
      <c r="H267" s="578">
        <f>SUM(G270:G273)</f>
        <v>34230</v>
      </c>
      <c r="I267" s="545"/>
    </row>
    <row r="268" spans="1:14" ht="11.25" customHeight="1">
      <c r="A268" s="543"/>
      <c r="B268" s="544" t="s">
        <v>636</v>
      </c>
      <c r="C268" s="544"/>
      <c r="D268" s="544"/>
      <c r="E268" s="544"/>
      <c r="F268" s="544"/>
      <c r="G268" s="544"/>
      <c r="H268" s="544"/>
      <c r="I268" s="545"/>
    </row>
    <row r="269" spans="1:14" ht="11.25" customHeight="1">
      <c r="A269" s="543"/>
      <c r="B269" s="544"/>
      <c r="C269" s="544" t="s">
        <v>694</v>
      </c>
      <c r="D269" s="544"/>
      <c r="E269" s="544"/>
      <c r="F269" s="544"/>
      <c r="G269" s="619"/>
      <c r="H269" s="544"/>
      <c r="I269" s="545"/>
    </row>
    <row r="270" spans="1:14" ht="11.25" customHeight="1">
      <c r="A270" s="543"/>
      <c r="B270" s="544"/>
      <c r="C270" s="544"/>
      <c r="D270" s="544" t="s">
        <v>695</v>
      </c>
      <c r="E270" s="544"/>
      <c r="F270" s="544"/>
      <c r="G270" s="619">
        <v>9500</v>
      </c>
      <c r="H270" s="544"/>
      <c r="I270" s="545"/>
    </row>
    <row r="271" spans="1:14" ht="11.25" customHeight="1">
      <c r="A271" s="543"/>
      <c r="B271" s="544"/>
      <c r="C271" s="544"/>
      <c r="D271" s="544" t="s">
        <v>696</v>
      </c>
      <c r="E271" s="544"/>
      <c r="F271" s="544"/>
      <c r="G271" s="619">
        <v>1000</v>
      </c>
      <c r="H271" s="544"/>
      <c r="I271" s="545"/>
    </row>
    <row r="272" spans="1:14" ht="11.25" customHeight="1">
      <c r="A272" s="543"/>
      <c r="B272" s="544"/>
      <c r="C272" s="544"/>
      <c r="D272" s="544" t="s">
        <v>697</v>
      </c>
      <c r="E272" s="544"/>
      <c r="F272" s="544"/>
      <c r="G272" s="619">
        <v>11865</v>
      </c>
      <c r="H272" s="544"/>
      <c r="I272" s="545"/>
    </row>
    <row r="273" spans="1:11" ht="11.25" customHeight="1">
      <c r="A273" s="543"/>
      <c r="B273" s="544"/>
      <c r="C273" s="544"/>
      <c r="D273" s="544" t="s">
        <v>1144</v>
      </c>
      <c r="E273" s="544"/>
      <c r="F273" s="544"/>
      <c r="G273" s="619">
        <v>11865</v>
      </c>
      <c r="H273" s="544"/>
      <c r="I273" s="545"/>
    </row>
    <row r="274" spans="1:11" ht="6" customHeight="1" thickBot="1">
      <c r="A274" s="543"/>
      <c r="B274" s="544"/>
      <c r="C274" s="544"/>
      <c r="D274" s="544"/>
      <c r="E274" s="544"/>
      <c r="F274" s="544"/>
      <c r="G274" s="593"/>
      <c r="H274" s="544"/>
      <c r="I274" s="545"/>
    </row>
    <row r="275" spans="1:11" ht="11.25" customHeight="1">
      <c r="A275" s="543"/>
      <c r="B275" s="544"/>
      <c r="C275" s="544"/>
      <c r="D275" s="544"/>
      <c r="E275" s="544"/>
      <c r="F275" s="544"/>
      <c r="G275" s="544"/>
      <c r="H275" s="544"/>
      <c r="I275" s="545"/>
    </row>
    <row r="276" spans="1:11" ht="11.25" customHeight="1">
      <c r="A276" s="575">
        <v>21</v>
      </c>
      <c r="B276" s="576" t="s">
        <v>22</v>
      </c>
      <c r="C276" s="544"/>
      <c r="D276" s="544"/>
      <c r="E276" s="544"/>
      <c r="F276" s="544"/>
      <c r="G276" s="544"/>
      <c r="H276" s="578">
        <v>0</v>
      </c>
      <c r="I276" s="545"/>
    </row>
    <row r="277" spans="1:11" ht="11.25" customHeight="1">
      <c r="A277" s="575"/>
      <c r="B277" s="576"/>
      <c r="C277" s="544"/>
      <c r="D277" s="544"/>
      <c r="E277" s="544"/>
      <c r="F277" s="544"/>
      <c r="G277" s="544"/>
      <c r="H277" s="544"/>
      <c r="I277" s="545"/>
    </row>
    <row r="278" spans="1:11" ht="6" customHeight="1">
      <c r="A278" s="543"/>
      <c r="B278" s="544"/>
      <c r="C278" s="544"/>
      <c r="D278" s="544"/>
      <c r="E278" s="544"/>
      <c r="F278" s="544"/>
      <c r="G278" s="544"/>
      <c r="H278" s="544"/>
      <c r="I278" s="545"/>
    </row>
    <row r="279" spans="1:11" ht="6" customHeight="1">
      <c r="A279" s="543"/>
      <c r="B279" s="544"/>
      <c r="C279" s="544"/>
      <c r="D279" s="544"/>
      <c r="E279" s="544"/>
      <c r="F279" s="544"/>
      <c r="G279" s="544"/>
      <c r="H279" s="544"/>
      <c r="I279" s="545"/>
    </row>
    <row r="280" spans="1:11" ht="9.75" customHeight="1">
      <c r="A280" s="575">
        <v>22</v>
      </c>
      <c r="B280" s="576" t="s">
        <v>23</v>
      </c>
      <c r="C280" s="544"/>
      <c r="D280" s="544"/>
      <c r="E280" s="544"/>
      <c r="F280" s="544"/>
      <c r="G280" s="544"/>
      <c r="H280" s="578">
        <f>SUM(G282:G283)</f>
        <v>1536114.8499999999</v>
      </c>
      <c r="I280" s="545"/>
    </row>
    <row r="281" spans="1:11" ht="9.75" customHeight="1">
      <c r="A281" s="543"/>
      <c r="B281" s="544"/>
      <c r="C281" s="544"/>
      <c r="D281" s="544"/>
      <c r="E281" s="544"/>
      <c r="F281" s="544"/>
      <c r="G281" s="544"/>
      <c r="H281" s="544"/>
      <c r="I281" s="545"/>
    </row>
    <row r="282" spans="1:11" ht="9.75" customHeight="1">
      <c r="A282" s="543"/>
      <c r="B282" s="544"/>
      <c r="C282" s="544" t="s">
        <v>698</v>
      </c>
      <c r="D282" s="544"/>
      <c r="E282" s="544"/>
      <c r="F282" s="544"/>
      <c r="G282" s="619">
        <v>46198.7</v>
      </c>
      <c r="H282" s="544"/>
      <c r="I282" s="545"/>
    </row>
    <row r="283" spans="1:11" ht="9.75" customHeight="1">
      <c r="A283" s="543"/>
      <c r="B283" s="544"/>
      <c r="C283" s="544" t="s">
        <v>699</v>
      </c>
      <c r="D283" s="544"/>
      <c r="E283" s="544"/>
      <c r="F283" s="544"/>
      <c r="G283" s="619">
        <v>1489916.15</v>
      </c>
      <c r="H283" s="544"/>
      <c r="I283" s="545"/>
    </row>
    <row r="284" spans="1:11" ht="6" customHeight="1" thickBot="1">
      <c r="A284" s="543"/>
      <c r="B284" s="544"/>
      <c r="C284" s="544"/>
      <c r="D284" s="544"/>
      <c r="E284" s="544"/>
      <c r="F284" s="544"/>
      <c r="G284" s="593"/>
      <c r="H284" s="544"/>
      <c r="I284" s="545"/>
    </row>
    <row r="285" spans="1:11" ht="6" customHeight="1">
      <c r="A285" s="543"/>
      <c r="B285" s="544"/>
      <c r="C285" s="544"/>
      <c r="D285" s="544"/>
      <c r="E285" s="544"/>
      <c r="F285" s="544"/>
      <c r="G285" s="544"/>
      <c r="H285" s="544"/>
      <c r="I285" s="545"/>
    </row>
    <row r="286" spans="1:11">
      <c r="A286" s="575">
        <v>23</v>
      </c>
      <c r="B286" s="576" t="s">
        <v>700</v>
      </c>
      <c r="C286" s="544"/>
      <c r="D286" s="544"/>
      <c r="E286" s="544"/>
      <c r="F286" s="544"/>
      <c r="G286" s="577"/>
      <c r="H286" s="578"/>
      <c r="I286" s="545"/>
    </row>
    <row r="287" spans="1:11">
      <c r="A287" s="543"/>
      <c r="B287" s="557" t="s">
        <v>701</v>
      </c>
      <c r="C287" s="572"/>
      <c r="D287" s="572"/>
      <c r="E287" s="572"/>
      <c r="F287" s="551"/>
      <c r="G287" s="603"/>
      <c r="H287" s="603"/>
      <c r="I287" s="552"/>
      <c r="J287" s="602"/>
      <c r="K287" s="607"/>
    </row>
    <row r="288" spans="1:11">
      <c r="A288" s="543"/>
      <c r="B288" s="557" t="s">
        <v>702</v>
      </c>
      <c r="C288" s="572"/>
      <c r="D288" s="551"/>
      <c r="E288" s="572"/>
      <c r="F288" s="572"/>
      <c r="G288" s="603"/>
      <c r="H288" s="578">
        <f>SUM(G290:G295)</f>
        <v>143489982.13</v>
      </c>
      <c r="I288" s="552"/>
      <c r="J288" s="620"/>
      <c r="K288" s="621"/>
    </row>
    <row r="289" spans="1:11" ht="3" customHeight="1">
      <c r="A289" s="543"/>
      <c r="B289" s="557"/>
      <c r="C289" s="551"/>
      <c r="D289" s="551"/>
      <c r="E289" s="572"/>
      <c r="F289" s="572"/>
      <c r="G289" s="603"/>
      <c r="H289" s="578"/>
      <c r="I289" s="552"/>
      <c r="J289" s="620"/>
      <c r="K289" s="621"/>
    </row>
    <row r="290" spans="1:11" ht="11.25" customHeight="1">
      <c r="A290" s="543"/>
      <c r="B290" s="551"/>
      <c r="C290" s="557" t="s">
        <v>703</v>
      </c>
      <c r="D290" s="572"/>
      <c r="E290" s="572"/>
      <c r="F290" s="572"/>
      <c r="G290" s="622">
        <v>106874852.94</v>
      </c>
      <c r="H290" s="603"/>
      <c r="I290" s="552"/>
      <c r="J290" s="620"/>
      <c r="K290" s="621"/>
    </row>
    <row r="291" spans="1:11" ht="11.25" customHeight="1">
      <c r="A291" s="543"/>
      <c r="B291" s="551"/>
      <c r="C291" s="557" t="s">
        <v>704</v>
      </c>
      <c r="D291" s="551"/>
      <c r="E291" s="572"/>
      <c r="F291" s="572"/>
      <c r="G291" s="622">
        <v>52952606.960000001</v>
      </c>
      <c r="H291" s="603"/>
      <c r="I291" s="552"/>
      <c r="J291" s="620"/>
      <c r="K291" s="621"/>
    </row>
    <row r="292" spans="1:11" ht="11.25" customHeight="1">
      <c r="A292" s="543"/>
      <c r="B292" s="551"/>
      <c r="C292" s="557" t="s">
        <v>705</v>
      </c>
      <c r="D292" s="551"/>
      <c r="E292" s="572"/>
      <c r="F292" s="572"/>
      <c r="G292" s="622">
        <v>514577.91999999998</v>
      </c>
      <c r="H292" s="603"/>
      <c r="I292" s="552"/>
      <c r="J292" s="620"/>
      <c r="K292" s="621"/>
    </row>
    <row r="293" spans="1:11" ht="11.25" customHeight="1">
      <c r="A293" s="543"/>
      <c r="B293" s="551"/>
      <c r="C293" s="557" t="s">
        <v>706</v>
      </c>
      <c r="D293" s="551"/>
      <c r="E293" s="572"/>
      <c r="F293" s="572"/>
      <c r="G293" s="622">
        <v>-17046989.760000002</v>
      </c>
      <c r="H293" s="603"/>
      <c r="I293" s="552"/>
      <c r="J293" s="620"/>
      <c r="K293" s="621"/>
    </row>
    <row r="294" spans="1:11" ht="11.25" customHeight="1">
      <c r="A294" s="543"/>
      <c r="B294" s="551"/>
      <c r="C294" s="557" t="s">
        <v>707</v>
      </c>
      <c r="D294" s="551"/>
      <c r="E294" s="572"/>
      <c r="F294" s="572"/>
      <c r="G294" s="622">
        <v>194934.07</v>
      </c>
      <c r="H294" s="603"/>
      <c r="I294" s="552"/>
      <c r="J294" s="620"/>
      <c r="K294" s="621"/>
    </row>
    <row r="295" spans="1:11" ht="6" customHeight="1" thickBot="1">
      <c r="A295" s="543"/>
      <c r="B295" s="551"/>
      <c r="C295" s="551"/>
      <c r="D295" s="551"/>
      <c r="E295" s="551"/>
      <c r="F295" s="551"/>
      <c r="G295" s="623"/>
      <c r="H295" s="603"/>
      <c r="I295" s="552"/>
      <c r="J295" s="602"/>
      <c r="K295" s="607"/>
    </row>
    <row r="296" spans="1:11" ht="7.5" customHeight="1">
      <c r="A296" s="543"/>
      <c r="B296" s="551"/>
      <c r="C296" s="551"/>
      <c r="D296" s="551"/>
      <c r="E296" s="551"/>
      <c r="F296" s="551"/>
      <c r="G296" s="603"/>
      <c r="H296" s="603"/>
      <c r="I296" s="552"/>
      <c r="J296" s="602"/>
      <c r="K296" s="607"/>
    </row>
    <row r="297" spans="1:11" ht="11.25" customHeight="1">
      <c r="A297" s="575"/>
      <c r="B297" s="576"/>
      <c r="C297" s="544"/>
      <c r="D297" s="544"/>
      <c r="E297" s="544"/>
      <c r="F297" s="544"/>
      <c r="G297" s="577"/>
      <c r="H297" s="578"/>
      <c r="I297" s="545"/>
    </row>
    <row r="298" spans="1:11" ht="7.5" customHeight="1">
      <c r="A298" s="543"/>
      <c r="B298" s="544"/>
      <c r="C298" s="544"/>
      <c r="D298" s="544"/>
      <c r="E298" s="544"/>
      <c r="F298" s="544"/>
      <c r="G298" s="577"/>
      <c r="H298" s="578"/>
      <c r="I298" s="545"/>
    </row>
    <row r="299" spans="1:11" ht="7.5" customHeight="1">
      <c r="A299" s="543"/>
      <c r="B299" s="544"/>
      <c r="C299" s="544"/>
      <c r="D299" s="544"/>
      <c r="E299" s="544"/>
      <c r="F299" s="544"/>
      <c r="G299" s="577"/>
      <c r="H299" s="578"/>
      <c r="I299" s="545"/>
    </row>
    <row r="300" spans="1:11" ht="7.5" customHeight="1">
      <c r="A300" s="543"/>
      <c r="B300" s="544"/>
      <c r="C300" s="544"/>
      <c r="D300" s="544"/>
      <c r="E300" s="544"/>
      <c r="F300" s="544"/>
      <c r="G300" s="577"/>
      <c r="H300" s="578"/>
      <c r="I300" s="545"/>
    </row>
    <row r="301" spans="1:11" ht="7.5" customHeight="1">
      <c r="A301" s="543"/>
      <c r="B301" s="544"/>
      <c r="C301" s="544"/>
      <c r="D301" s="544"/>
      <c r="E301" s="544"/>
      <c r="F301" s="544"/>
      <c r="G301" s="577"/>
      <c r="H301" s="578"/>
      <c r="I301" s="545"/>
    </row>
    <row r="302" spans="1:11" ht="7.5" customHeight="1">
      <c r="A302" s="543"/>
      <c r="B302" s="544"/>
      <c r="C302" s="544"/>
      <c r="D302" s="544"/>
      <c r="E302" s="544"/>
      <c r="F302" s="544"/>
      <c r="G302" s="577"/>
      <c r="H302" s="578"/>
      <c r="I302" s="545"/>
    </row>
    <row r="303" spans="1:11" ht="7.5" customHeight="1">
      <c r="A303" s="543"/>
      <c r="B303" s="544"/>
      <c r="C303" s="544"/>
      <c r="D303" s="544"/>
      <c r="E303" s="544"/>
      <c r="F303" s="544"/>
      <c r="G303" s="577"/>
      <c r="H303" s="578"/>
      <c r="I303" s="545"/>
    </row>
    <row r="304" spans="1:11" ht="7.5" customHeight="1">
      <c r="A304" s="543"/>
      <c r="B304" s="544"/>
      <c r="C304" s="544"/>
      <c r="D304" s="544"/>
      <c r="E304" s="544"/>
      <c r="F304" s="544"/>
      <c r="G304" s="577"/>
      <c r="H304" s="578"/>
      <c r="I304" s="545"/>
    </row>
    <row r="305" spans="1:14" ht="11.25" customHeight="1">
      <c r="A305" s="543"/>
      <c r="B305" s="544"/>
      <c r="C305" s="544"/>
      <c r="D305" s="544"/>
      <c r="E305" s="544"/>
      <c r="F305" s="544"/>
      <c r="G305" s="622"/>
      <c r="H305" s="577"/>
      <c r="I305" s="545"/>
    </row>
    <row r="306" spans="1:14" ht="11.25" customHeight="1">
      <c r="A306" s="543"/>
      <c r="B306" s="544"/>
      <c r="C306" s="544"/>
      <c r="D306" s="544"/>
      <c r="E306" s="544"/>
      <c r="F306" s="544"/>
      <c r="G306" s="622"/>
      <c r="H306" s="577"/>
      <c r="I306" s="545"/>
    </row>
    <row r="307" spans="1:14" ht="6.75" customHeight="1">
      <c r="A307" s="543"/>
      <c r="B307" s="544"/>
      <c r="C307" s="544"/>
      <c r="D307" s="544"/>
      <c r="E307" s="544"/>
      <c r="F307" s="544"/>
      <c r="G307" s="577"/>
      <c r="H307" s="577"/>
      <c r="I307" s="545"/>
    </row>
    <row r="308" spans="1:14" ht="12.75" customHeight="1">
      <c r="A308" s="1383" t="s">
        <v>708</v>
      </c>
      <c r="B308" s="1384"/>
      <c r="C308" s="1384"/>
      <c r="D308" s="1384"/>
      <c r="E308" s="1384"/>
      <c r="F308" s="624"/>
      <c r="G308" s="1384" t="s">
        <v>1141</v>
      </c>
      <c r="H308" s="1384"/>
      <c r="I308" s="1385"/>
    </row>
    <row r="309" spans="1:14" ht="9" customHeight="1">
      <c r="A309" s="543"/>
      <c r="B309" s="547"/>
      <c r="C309" s="547"/>
      <c r="D309" s="544"/>
      <c r="E309" s="544"/>
      <c r="F309" s="544"/>
      <c r="G309" s="547"/>
      <c r="H309" s="547"/>
      <c r="I309" s="545"/>
    </row>
    <row r="310" spans="1:14">
      <c r="A310" s="1383" t="s">
        <v>709</v>
      </c>
      <c r="B310" s="1384"/>
      <c r="C310" s="1384"/>
      <c r="D310" s="1384"/>
      <c r="E310" s="1384"/>
      <c r="F310" s="624"/>
      <c r="G310" s="1384" t="s">
        <v>710</v>
      </c>
      <c r="H310" s="1384"/>
      <c r="I310" s="1385"/>
    </row>
    <row r="311" spans="1:14">
      <c r="A311" s="546"/>
      <c r="B311" s="547"/>
      <c r="C311" s="547"/>
      <c r="D311" s="547"/>
      <c r="E311" s="544"/>
      <c r="F311" s="547"/>
      <c r="G311" s="547"/>
      <c r="H311" s="547"/>
      <c r="I311" s="545"/>
    </row>
    <row r="312" spans="1:14">
      <c r="A312" s="546"/>
      <c r="B312" s="547"/>
      <c r="C312" s="547"/>
      <c r="D312" s="1375"/>
      <c r="E312" s="1375"/>
      <c r="F312" s="1375"/>
      <c r="G312" s="547"/>
      <c r="H312" s="547"/>
      <c r="I312" s="545"/>
      <c r="J312" s="617"/>
    </row>
    <row r="313" spans="1:14">
      <c r="A313" s="546"/>
      <c r="B313" s="547"/>
      <c r="C313" s="547"/>
      <c r="D313" s="625"/>
      <c r="E313" s="625"/>
      <c r="F313" s="625"/>
      <c r="G313" s="547"/>
      <c r="H313" s="547"/>
      <c r="I313" s="545"/>
      <c r="J313" s="617"/>
    </row>
    <row r="314" spans="1:14" s="541" customFormat="1" ht="12" thickBot="1">
      <c r="A314" s="592"/>
      <c r="B314" s="593"/>
      <c r="C314" s="593"/>
      <c r="D314" s="1376"/>
      <c r="E314" s="1376"/>
      <c r="F314" s="1376"/>
      <c r="G314" s="593"/>
      <c r="H314" s="593"/>
      <c r="I314" s="594"/>
      <c r="K314" s="542"/>
      <c r="L314" s="542"/>
      <c r="M314" s="542"/>
      <c r="N314" s="542"/>
    </row>
    <row r="315" spans="1:14" s="541" customFormat="1" ht="12" thickBot="1">
      <c r="A315" s="592"/>
      <c r="B315" s="593"/>
      <c r="C315" s="593"/>
      <c r="D315" s="593"/>
      <c r="E315" s="593"/>
      <c r="F315" s="593"/>
      <c r="G315" s="593"/>
      <c r="H315" s="593"/>
      <c r="I315" s="594"/>
      <c r="K315" s="542"/>
      <c r="L315" s="542"/>
      <c r="M315" s="542"/>
      <c r="N315" s="542"/>
    </row>
  </sheetData>
  <mergeCells count="9">
    <mergeCell ref="D312:F312"/>
    <mergeCell ref="D314:F314"/>
    <mergeCell ref="A4:I4"/>
    <mergeCell ref="A5:I5"/>
    <mergeCell ref="A7:I7"/>
    <mergeCell ref="A308:E308"/>
    <mergeCell ref="G308:I308"/>
    <mergeCell ref="A310:E310"/>
    <mergeCell ref="G310:I31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rowBreaks count="3" manualBreakCount="3">
    <brk id="78" max="8" man="1"/>
    <brk id="151" max="8" man="1"/>
    <brk id="240" max="8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>
      <selection activeCell="L17" sqref="L17"/>
    </sheetView>
  </sheetViews>
  <sheetFormatPr baseColWidth="10" defaultRowHeight="1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M67"/>
  <sheetViews>
    <sheetView showGridLines="0" showRuler="0" topLeftCell="A25" zoomScaleNormal="100" zoomScalePageLayoutView="70" workbookViewId="0">
      <selection activeCell="I54" sqref="I54"/>
    </sheetView>
  </sheetViews>
  <sheetFormatPr baseColWidth="10" defaultRowHeight="12.75"/>
  <cols>
    <col min="1" max="1" width="4.28515625" style="22" customWidth="1"/>
    <col min="2" max="2" width="24.28515625" style="22" customWidth="1"/>
    <col min="3" max="3" width="23.7109375" style="22" customWidth="1"/>
    <col min="4" max="5" width="20.5703125" style="22" customWidth="1"/>
    <col min="6" max="6" width="7.7109375" style="22" customWidth="1"/>
    <col min="7" max="7" width="27.140625" style="49" customWidth="1"/>
    <col min="8" max="8" width="33.85546875" style="49" customWidth="1"/>
    <col min="9" max="10" width="20.5703125" style="22" customWidth="1"/>
    <col min="11" max="11" width="4.28515625" style="22" customWidth="1"/>
    <col min="12" max="16384" width="11.42578125" style="22"/>
  </cols>
  <sheetData>
    <row r="3" spans="1:11">
      <c r="A3" s="20"/>
      <c r="B3" s="21"/>
      <c r="C3" s="1089" t="s">
        <v>456</v>
      </c>
      <c r="D3" s="1089"/>
      <c r="E3" s="1089"/>
      <c r="F3" s="1089"/>
      <c r="G3" s="1089"/>
      <c r="H3" s="1089"/>
      <c r="I3" s="1089"/>
      <c r="J3" s="21"/>
      <c r="K3" s="21"/>
    </row>
    <row r="4" spans="1:11">
      <c r="A4" s="20"/>
      <c r="B4" s="21"/>
      <c r="C4" s="1089" t="s">
        <v>1521</v>
      </c>
      <c r="D4" s="1089"/>
      <c r="E4" s="1089"/>
      <c r="F4" s="1089"/>
      <c r="G4" s="1089"/>
      <c r="H4" s="1089"/>
      <c r="I4" s="1089"/>
      <c r="J4" s="21"/>
      <c r="K4" s="21"/>
    </row>
    <row r="5" spans="1:11">
      <c r="A5" s="20"/>
      <c r="B5" s="21"/>
      <c r="C5" s="1089" t="s">
        <v>0</v>
      </c>
      <c r="D5" s="1089"/>
      <c r="E5" s="1089"/>
      <c r="F5" s="1089"/>
      <c r="G5" s="1089"/>
      <c r="H5" s="1089"/>
      <c r="I5" s="1089"/>
      <c r="J5" s="21"/>
      <c r="K5" s="21"/>
    </row>
    <row r="6" spans="1:11" ht="9" customHeight="1">
      <c r="A6" s="23"/>
      <c r="B6" s="23"/>
      <c r="C6" s="24"/>
      <c r="D6" s="24"/>
      <c r="E6" s="24"/>
      <c r="F6" s="24"/>
      <c r="G6" s="24"/>
      <c r="H6" s="24"/>
      <c r="I6" s="25"/>
      <c r="J6" s="25"/>
      <c r="K6" s="25"/>
    </row>
    <row r="7" spans="1:11" ht="34.5" customHeight="1">
      <c r="A7" s="26"/>
      <c r="E7" s="27" t="s">
        <v>3</v>
      </c>
      <c r="F7" s="1087" t="s">
        <v>535</v>
      </c>
      <c r="G7" s="1087"/>
      <c r="H7" s="1087"/>
      <c r="I7" s="28"/>
      <c r="J7" s="28"/>
      <c r="K7" s="29"/>
    </row>
    <row r="8" spans="1:11" s="29" customFormat="1" ht="3" customHeight="1">
      <c r="A8" s="26"/>
      <c r="B8" s="30"/>
      <c r="C8" s="30"/>
      <c r="D8" s="30"/>
      <c r="E8" s="30"/>
      <c r="F8" s="31"/>
      <c r="G8" s="32"/>
      <c r="H8" s="32"/>
    </row>
    <row r="9" spans="1:11" s="29" customFormat="1" ht="3" customHeight="1">
      <c r="A9" s="33"/>
      <c r="B9" s="33"/>
      <c r="C9" s="33"/>
      <c r="D9" s="34"/>
      <c r="E9" s="34"/>
      <c r="F9" s="35"/>
      <c r="G9" s="32"/>
      <c r="H9" s="32"/>
    </row>
    <row r="10" spans="1:11" s="40" customFormat="1" ht="20.100000000000001" customHeight="1">
      <c r="A10" s="36"/>
      <c r="B10" s="1106" t="s">
        <v>74</v>
      </c>
      <c r="C10" s="1106"/>
      <c r="D10" s="37">
        <v>2021</v>
      </c>
      <c r="E10" s="37">
        <v>2020</v>
      </c>
      <c r="F10" s="38"/>
      <c r="G10" s="1106" t="s">
        <v>74</v>
      </c>
      <c r="H10" s="1106"/>
      <c r="I10" s="37">
        <v>2021</v>
      </c>
      <c r="J10" s="37">
        <v>2020</v>
      </c>
      <c r="K10" s="39"/>
    </row>
    <row r="11" spans="1:11" s="29" customFormat="1" ht="3" customHeight="1">
      <c r="A11" s="41"/>
      <c r="B11" s="42"/>
      <c r="C11" s="42"/>
      <c r="D11" s="43"/>
      <c r="E11" s="43"/>
      <c r="F11" s="32"/>
      <c r="G11" s="32"/>
      <c r="H11" s="32"/>
      <c r="J11" s="1067"/>
      <c r="K11" s="44"/>
    </row>
    <row r="12" spans="1:11" s="49" customFormat="1">
      <c r="A12" s="45"/>
      <c r="B12" s="1107" t="s">
        <v>82</v>
      </c>
      <c r="C12" s="1107"/>
      <c r="D12" s="46"/>
      <c r="E12" s="46"/>
      <c r="F12" s="47"/>
      <c r="G12" s="1107" t="s">
        <v>83</v>
      </c>
      <c r="H12" s="1107"/>
      <c r="I12" s="46"/>
      <c r="J12" s="46"/>
      <c r="K12" s="48"/>
    </row>
    <row r="13" spans="1:11">
      <c r="A13" s="50"/>
      <c r="B13" s="1092" t="s">
        <v>84</v>
      </c>
      <c r="C13" s="1092"/>
      <c r="D13" s="51">
        <f>SUM(D14:D21)</f>
        <v>6309452.5899999999</v>
      </c>
      <c r="E13" s="51">
        <f>SUM(E14:E21)</f>
        <v>6114515.2599999998</v>
      </c>
      <c r="F13" s="47"/>
      <c r="G13" s="1107" t="s">
        <v>85</v>
      </c>
      <c r="H13" s="1107"/>
      <c r="I13" s="51">
        <f>SUM(I14:I16)</f>
        <v>41845414.280000001</v>
      </c>
      <c r="J13" s="51">
        <f>SUM(J14:J16)</f>
        <v>101600323.19</v>
      </c>
      <c r="K13" s="52"/>
    </row>
    <row r="14" spans="1:11">
      <c r="A14" s="53"/>
      <c r="B14" s="1088" t="s">
        <v>86</v>
      </c>
      <c r="C14" s="1088"/>
      <c r="D14" s="54">
        <v>0</v>
      </c>
      <c r="E14" s="54">
        <v>0</v>
      </c>
      <c r="F14" s="47"/>
      <c r="G14" s="1088" t="s">
        <v>87</v>
      </c>
      <c r="H14" s="1088"/>
      <c r="I14" s="54">
        <v>37634183.590000004</v>
      </c>
      <c r="J14" s="54">
        <v>79791764.349999994</v>
      </c>
      <c r="K14" s="52"/>
    </row>
    <row r="15" spans="1:11">
      <c r="A15" s="53"/>
      <c r="B15" s="1088" t="s">
        <v>88</v>
      </c>
      <c r="C15" s="1088"/>
      <c r="D15" s="54">
        <v>0</v>
      </c>
      <c r="E15" s="54">
        <v>0</v>
      </c>
      <c r="F15" s="47"/>
      <c r="G15" s="1088" t="s">
        <v>89</v>
      </c>
      <c r="H15" s="1088"/>
      <c r="I15" s="54">
        <v>235191.11</v>
      </c>
      <c r="J15" s="54">
        <v>3764640.03</v>
      </c>
      <c r="K15" s="52"/>
    </row>
    <row r="16" spans="1:11" ht="12" customHeight="1">
      <c r="A16" s="53"/>
      <c r="B16" s="1088" t="s">
        <v>90</v>
      </c>
      <c r="C16" s="1088"/>
      <c r="D16" s="54">
        <v>0</v>
      </c>
      <c r="E16" s="54">
        <v>0</v>
      </c>
      <c r="F16" s="47"/>
      <c r="G16" s="1088" t="s">
        <v>91</v>
      </c>
      <c r="H16" s="1088"/>
      <c r="I16" s="54">
        <v>3976039.58</v>
      </c>
      <c r="J16" s="54">
        <v>18043918.809999999</v>
      </c>
      <c r="K16" s="52"/>
    </row>
    <row r="17" spans="1:13">
      <c r="A17" s="53"/>
      <c r="B17" s="1088" t="s">
        <v>92</v>
      </c>
      <c r="C17" s="1088"/>
      <c r="D17" s="54">
        <v>0</v>
      </c>
      <c r="E17" s="54">
        <v>0</v>
      </c>
      <c r="F17" s="47"/>
      <c r="G17" s="55"/>
      <c r="H17" s="56"/>
      <c r="I17" s="57"/>
      <c r="J17" s="57"/>
      <c r="K17" s="52"/>
    </row>
    <row r="18" spans="1:13">
      <c r="A18" s="53"/>
      <c r="B18" s="1088" t="s">
        <v>93</v>
      </c>
      <c r="C18" s="1088"/>
      <c r="D18" s="54">
        <v>0</v>
      </c>
      <c r="E18" s="54">
        <v>0</v>
      </c>
      <c r="F18" s="47"/>
      <c r="G18" s="1107" t="s">
        <v>185</v>
      </c>
      <c r="H18" s="1107"/>
      <c r="I18" s="51">
        <f>SUM(I19:I27)</f>
        <v>0</v>
      </c>
      <c r="J18" s="51">
        <f>SUM(J19:J27)</f>
        <v>1200002.3799999999</v>
      </c>
      <c r="K18" s="52"/>
    </row>
    <row r="19" spans="1:13">
      <c r="A19" s="53"/>
      <c r="B19" s="1088" t="s">
        <v>94</v>
      </c>
      <c r="C19" s="1088"/>
      <c r="D19" s="54">
        <v>0</v>
      </c>
      <c r="E19" s="54">
        <v>0</v>
      </c>
      <c r="F19" s="47"/>
      <c r="G19" s="1088" t="s">
        <v>95</v>
      </c>
      <c r="H19" s="1088"/>
      <c r="I19" s="54">
        <v>0</v>
      </c>
      <c r="J19" s="54">
        <v>0</v>
      </c>
      <c r="K19" s="52"/>
    </row>
    <row r="20" spans="1:13">
      <c r="A20" s="53"/>
      <c r="B20" s="1088" t="s">
        <v>96</v>
      </c>
      <c r="C20" s="1088"/>
      <c r="D20" s="54">
        <v>6309452.5899999999</v>
      </c>
      <c r="E20" s="54">
        <v>6114515.2599999998</v>
      </c>
      <c r="F20" s="47"/>
      <c r="G20" s="1088" t="s">
        <v>97</v>
      </c>
      <c r="H20" s="1088"/>
      <c r="I20" s="54">
        <v>0</v>
      </c>
      <c r="J20" s="54">
        <v>0</v>
      </c>
      <c r="K20" s="52"/>
    </row>
    <row r="21" spans="1:13" ht="52.5" customHeight="1">
      <c r="A21" s="53"/>
      <c r="B21" s="1090" t="s">
        <v>98</v>
      </c>
      <c r="C21" s="1090"/>
      <c r="D21" s="54">
        <v>0</v>
      </c>
      <c r="E21" s="54">
        <v>0</v>
      </c>
      <c r="F21" s="47"/>
      <c r="G21" s="1088" t="s">
        <v>99</v>
      </c>
      <c r="H21" s="1088"/>
      <c r="I21" s="54">
        <v>0</v>
      </c>
      <c r="J21" s="54">
        <v>0</v>
      </c>
      <c r="K21" s="52"/>
    </row>
    <row r="22" spans="1:13">
      <c r="A22" s="50"/>
      <c r="B22" s="55"/>
      <c r="C22" s="56"/>
      <c r="D22" s="57"/>
      <c r="E22" s="57"/>
      <c r="F22" s="47"/>
      <c r="G22" s="1088" t="s">
        <v>100</v>
      </c>
      <c r="H22" s="1088"/>
      <c r="I22" s="54">
        <v>0</v>
      </c>
      <c r="J22" s="54">
        <v>1200002.3799999999</v>
      </c>
      <c r="K22" s="52"/>
    </row>
    <row r="23" spans="1:13" ht="29.25" customHeight="1">
      <c r="A23" s="50"/>
      <c r="B23" s="1092" t="s">
        <v>101</v>
      </c>
      <c r="C23" s="1092"/>
      <c r="D23" s="51">
        <f>SUM(D24:D25)</f>
        <v>44201094.969999999</v>
      </c>
      <c r="E23" s="51">
        <f>SUM(E24:E25)</f>
        <v>108463034.65000001</v>
      </c>
      <c r="F23" s="47"/>
      <c r="G23" s="1088" t="s">
        <v>102</v>
      </c>
      <c r="H23" s="1088"/>
      <c r="I23" s="54">
        <v>0</v>
      </c>
      <c r="J23" s="54">
        <v>0</v>
      </c>
      <c r="K23" s="52"/>
      <c r="M23" s="646"/>
    </row>
    <row r="24" spans="1:13">
      <c r="A24" s="53"/>
      <c r="B24" s="1088" t="s">
        <v>103</v>
      </c>
      <c r="C24" s="1088"/>
      <c r="D24" s="54">
        <v>23127784.34</v>
      </c>
      <c r="E24" s="54">
        <v>48860736.899999999</v>
      </c>
      <c r="F24" s="47"/>
      <c r="G24" s="1088" t="s">
        <v>104</v>
      </c>
      <c r="H24" s="1088"/>
      <c r="I24" s="54">
        <v>0</v>
      </c>
      <c r="J24" s="54">
        <v>0</v>
      </c>
      <c r="K24" s="52"/>
    </row>
    <row r="25" spans="1:13">
      <c r="A25" s="53"/>
      <c r="B25" s="1088" t="s">
        <v>184</v>
      </c>
      <c r="C25" s="1088"/>
      <c r="D25" s="54">
        <v>21073310.629999999</v>
      </c>
      <c r="E25" s="54">
        <v>59602297.75</v>
      </c>
      <c r="F25" s="47"/>
      <c r="G25" s="1088" t="s">
        <v>105</v>
      </c>
      <c r="H25" s="1088"/>
      <c r="I25" s="54">
        <v>0</v>
      </c>
      <c r="J25" s="54">
        <v>0</v>
      </c>
      <c r="K25" s="52"/>
    </row>
    <row r="26" spans="1:13">
      <c r="A26" s="50"/>
      <c r="B26" s="55"/>
      <c r="C26" s="56"/>
      <c r="D26" s="54"/>
      <c r="E26" s="54"/>
      <c r="F26" s="47"/>
      <c r="G26" s="1088" t="s">
        <v>106</v>
      </c>
      <c r="H26" s="1088"/>
      <c r="I26" s="54">
        <v>0</v>
      </c>
      <c r="J26" s="54">
        <v>0</v>
      </c>
      <c r="K26" s="52"/>
    </row>
    <row r="27" spans="1:13">
      <c r="A27" s="53"/>
      <c r="B27" s="1092" t="s">
        <v>107</v>
      </c>
      <c r="C27" s="1092"/>
      <c r="D27" s="51">
        <f>SUM(D28:D32)</f>
        <v>181517.85</v>
      </c>
      <c r="E27" s="51">
        <f>SUM(E28:E32)</f>
        <v>778197.44</v>
      </c>
      <c r="F27" s="47"/>
      <c r="G27" s="1088" t="s">
        <v>108</v>
      </c>
      <c r="H27" s="1088"/>
      <c r="I27" s="54">
        <v>0</v>
      </c>
      <c r="J27" s="54">
        <v>0</v>
      </c>
      <c r="K27" s="52"/>
    </row>
    <row r="28" spans="1:13">
      <c r="A28" s="53"/>
      <c r="B28" s="1088" t="s">
        <v>109</v>
      </c>
      <c r="C28" s="1088"/>
      <c r="D28" s="54">
        <v>0</v>
      </c>
      <c r="E28" s="54">
        <v>0</v>
      </c>
      <c r="F28" s="47"/>
      <c r="G28" s="55"/>
      <c r="H28" s="56"/>
      <c r="I28" s="57"/>
      <c r="J28" s="57"/>
      <c r="K28" s="52"/>
    </row>
    <row r="29" spans="1:13">
      <c r="A29" s="53"/>
      <c r="B29" s="1088" t="s">
        <v>110</v>
      </c>
      <c r="C29" s="1088"/>
      <c r="D29" s="54">
        <v>0</v>
      </c>
      <c r="E29" s="54">
        <v>0</v>
      </c>
      <c r="F29" s="47"/>
      <c r="G29" s="1092" t="s">
        <v>103</v>
      </c>
      <c r="H29" s="1092"/>
      <c r="I29" s="51">
        <f>SUM(I30:I32)</f>
        <v>0</v>
      </c>
      <c r="J29" s="51">
        <f>SUM(J30:J32)</f>
        <v>0</v>
      </c>
      <c r="K29" s="52"/>
    </row>
    <row r="30" spans="1:13" ht="26.25" customHeight="1">
      <c r="A30" s="53"/>
      <c r="B30" s="1090" t="s">
        <v>111</v>
      </c>
      <c r="C30" s="1090"/>
      <c r="D30" s="54">
        <v>0</v>
      </c>
      <c r="E30" s="54">
        <v>0</v>
      </c>
      <c r="F30" s="47"/>
      <c r="G30" s="1088" t="s">
        <v>112</v>
      </c>
      <c r="H30" s="1088"/>
      <c r="I30" s="54">
        <v>0</v>
      </c>
      <c r="J30" s="54">
        <v>0</v>
      </c>
      <c r="K30" s="52"/>
    </row>
    <row r="31" spans="1:13">
      <c r="A31" s="53"/>
      <c r="B31" s="1088" t="s">
        <v>113</v>
      </c>
      <c r="C31" s="1088"/>
      <c r="D31" s="54">
        <v>0</v>
      </c>
      <c r="E31" s="54">
        <v>268958.18</v>
      </c>
      <c r="F31" s="47"/>
      <c r="G31" s="1088" t="s">
        <v>49</v>
      </c>
      <c r="H31" s="1088"/>
      <c r="I31" s="54">
        <v>0</v>
      </c>
      <c r="J31" s="54">
        <v>0</v>
      </c>
      <c r="K31" s="52"/>
    </row>
    <row r="32" spans="1:13">
      <c r="A32" s="53"/>
      <c r="B32" s="1088" t="s">
        <v>114</v>
      </c>
      <c r="C32" s="1088"/>
      <c r="D32" s="54">
        <v>181517.85</v>
      </c>
      <c r="E32" s="54">
        <v>509239.26</v>
      </c>
      <c r="F32" s="47"/>
      <c r="G32" s="1088" t="s">
        <v>115</v>
      </c>
      <c r="H32" s="1088"/>
      <c r="I32" s="54">
        <v>0</v>
      </c>
      <c r="J32" s="54">
        <v>0</v>
      </c>
      <c r="K32" s="52"/>
    </row>
    <row r="33" spans="1:11">
      <c r="A33" s="50"/>
      <c r="B33" s="55"/>
      <c r="C33" s="59"/>
      <c r="D33" s="46"/>
      <c r="E33" s="46"/>
      <c r="F33" s="47"/>
      <c r="G33" s="55"/>
      <c r="H33" s="56"/>
      <c r="I33" s="57"/>
      <c r="J33" s="57"/>
      <c r="K33" s="52"/>
    </row>
    <row r="34" spans="1:11">
      <c r="A34" s="60"/>
      <c r="B34" s="1091" t="s">
        <v>116</v>
      </c>
      <c r="C34" s="1091"/>
      <c r="D34" s="61">
        <f>D13+D23+D27</f>
        <v>50692065.410000004</v>
      </c>
      <c r="E34" s="61">
        <f>E13+E23+E27</f>
        <v>115355747.35000001</v>
      </c>
      <c r="F34" s="62"/>
      <c r="G34" s="1107" t="s">
        <v>117</v>
      </c>
      <c r="H34" s="1107"/>
      <c r="I34" s="63">
        <f>SUM(I35:I39)</f>
        <v>0</v>
      </c>
      <c r="J34" s="63">
        <f>SUM(J35:J39)</f>
        <v>0</v>
      </c>
      <c r="K34" s="52"/>
    </row>
    <row r="35" spans="1:11">
      <c r="A35" s="50"/>
      <c r="B35" s="1091"/>
      <c r="C35" s="1091"/>
      <c r="D35" s="46"/>
      <c r="E35" s="46"/>
      <c r="F35" s="47"/>
      <c r="G35" s="1088" t="s">
        <v>118</v>
      </c>
      <c r="H35" s="1088"/>
      <c r="I35" s="54">
        <v>0</v>
      </c>
      <c r="J35" s="54">
        <v>0</v>
      </c>
      <c r="K35" s="52"/>
    </row>
    <row r="36" spans="1:11">
      <c r="A36" s="64"/>
      <c r="B36" s="47"/>
      <c r="C36" s="47"/>
      <c r="D36" s="47"/>
      <c r="E36" s="47"/>
      <c r="F36" s="47"/>
      <c r="G36" s="1088" t="s">
        <v>119</v>
      </c>
      <c r="H36" s="1088"/>
      <c r="I36" s="54">
        <v>0</v>
      </c>
      <c r="J36" s="54">
        <v>0</v>
      </c>
      <c r="K36" s="52"/>
    </row>
    <row r="37" spans="1:11">
      <c r="A37" s="64"/>
      <c r="B37" s="47"/>
      <c r="C37" s="47"/>
      <c r="D37" s="47"/>
      <c r="E37" s="47"/>
      <c r="F37" s="47"/>
      <c r="G37" s="1088" t="s">
        <v>120</v>
      </c>
      <c r="H37" s="1088"/>
      <c r="I37" s="54">
        <v>0</v>
      </c>
      <c r="J37" s="54">
        <v>0</v>
      </c>
      <c r="K37" s="52"/>
    </row>
    <row r="38" spans="1:11">
      <c r="A38" s="64"/>
      <c r="B38" s="47"/>
      <c r="C38" s="47"/>
      <c r="D38" s="153"/>
      <c r="E38" s="47"/>
      <c r="F38" s="47"/>
      <c r="G38" s="1088" t="s">
        <v>121</v>
      </c>
      <c r="H38" s="1088"/>
      <c r="I38" s="54">
        <v>0</v>
      </c>
      <c r="J38" s="54">
        <v>0</v>
      </c>
      <c r="K38" s="52"/>
    </row>
    <row r="39" spans="1:11">
      <c r="A39" s="64"/>
      <c r="B39" s="47"/>
      <c r="C39" s="47"/>
      <c r="D39" s="47"/>
      <c r="E39" s="47"/>
      <c r="F39" s="47"/>
      <c r="G39" s="1088" t="s">
        <v>122</v>
      </c>
      <c r="H39" s="1088"/>
      <c r="I39" s="54">
        <v>0</v>
      </c>
      <c r="J39" s="54">
        <v>0</v>
      </c>
      <c r="K39" s="52"/>
    </row>
    <row r="40" spans="1:11">
      <c r="A40" s="64"/>
      <c r="B40" s="47"/>
      <c r="C40" s="47"/>
      <c r="D40" s="47"/>
      <c r="E40" s="47"/>
      <c r="F40" s="47"/>
      <c r="G40" s="55"/>
      <c r="H40" s="56"/>
      <c r="I40" s="57"/>
      <c r="J40" s="57"/>
      <c r="K40" s="52"/>
    </row>
    <row r="41" spans="1:11">
      <c r="A41" s="64"/>
      <c r="B41" s="47"/>
      <c r="C41" s="47"/>
      <c r="D41" s="47"/>
      <c r="E41" s="47"/>
      <c r="F41" s="47"/>
      <c r="G41" s="1092" t="s">
        <v>123</v>
      </c>
      <c r="H41" s="1092"/>
      <c r="I41" s="63">
        <f>SUM(I42:I47)</f>
        <v>60723.53</v>
      </c>
      <c r="J41" s="63">
        <f>SUM(J42:J47)</f>
        <v>4429890.74</v>
      </c>
      <c r="K41" s="52"/>
    </row>
    <row r="42" spans="1:11" ht="26.25" customHeight="1">
      <c r="A42" s="64"/>
      <c r="B42" s="47"/>
      <c r="C42" s="47"/>
      <c r="D42" s="47"/>
      <c r="E42" s="47"/>
      <c r="F42" s="47"/>
      <c r="G42" s="1090" t="s">
        <v>124</v>
      </c>
      <c r="H42" s="1090"/>
      <c r="I42" s="54">
        <v>0</v>
      </c>
      <c r="J42" s="54">
        <v>4160929.73</v>
      </c>
      <c r="K42" s="52"/>
    </row>
    <row r="43" spans="1:11">
      <c r="A43" s="64"/>
      <c r="B43" s="47"/>
      <c r="C43" s="47"/>
      <c r="D43" s="47"/>
      <c r="E43" s="47"/>
      <c r="F43" s="47"/>
      <c r="G43" s="1088" t="s">
        <v>125</v>
      </c>
      <c r="H43" s="1088"/>
      <c r="I43" s="54">
        <v>60723.31</v>
      </c>
      <c r="J43" s="54">
        <v>268958.18</v>
      </c>
      <c r="K43" s="52"/>
    </row>
    <row r="44" spans="1:11" ht="12" customHeight="1">
      <c r="A44" s="64"/>
      <c r="B44" s="47"/>
      <c r="C44" s="47"/>
      <c r="D44" s="47"/>
      <c r="E44" s="47"/>
      <c r="F44" s="47"/>
      <c r="G44" s="1088" t="s">
        <v>126</v>
      </c>
      <c r="H44" s="1088"/>
      <c r="I44" s="54">
        <v>0</v>
      </c>
      <c r="J44" s="54">
        <v>0</v>
      </c>
      <c r="K44" s="52"/>
    </row>
    <row r="45" spans="1:11" ht="25.5" customHeight="1">
      <c r="A45" s="64"/>
      <c r="B45" s="47"/>
      <c r="C45" s="47"/>
      <c r="D45" s="47"/>
      <c r="E45" s="47"/>
      <c r="F45" s="47"/>
      <c r="G45" s="1090" t="s">
        <v>186</v>
      </c>
      <c r="H45" s="1090"/>
      <c r="I45" s="54">
        <v>0</v>
      </c>
      <c r="J45" s="54">
        <v>0</v>
      </c>
      <c r="K45" s="52"/>
    </row>
    <row r="46" spans="1:11">
      <c r="A46" s="64"/>
      <c r="B46" s="47"/>
      <c r="C46" s="47"/>
      <c r="D46" s="47"/>
      <c r="E46" s="47"/>
      <c r="F46" s="47"/>
      <c r="G46" s="1088" t="s">
        <v>127</v>
      </c>
      <c r="H46" s="1088"/>
      <c r="I46" s="54">
        <v>0</v>
      </c>
      <c r="J46" s="54">
        <v>0</v>
      </c>
      <c r="K46" s="52"/>
    </row>
    <row r="47" spans="1:11">
      <c r="A47" s="64"/>
      <c r="B47" s="47"/>
      <c r="C47" s="47"/>
      <c r="D47" s="47"/>
      <c r="E47" s="47"/>
      <c r="F47" s="47"/>
      <c r="G47" s="1088" t="s">
        <v>128</v>
      </c>
      <c r="H47" s="1088"/>
      <c r="I47" s="54">
        <v>0.22</v>
      </c>
      <c r="J47" s="54">
        <v>2.83</v>
      </c>
      <c r="K47" s="52"/>
    </row>
    <row r="48" spans="1:11">
      <c r="A48" s="64"/>
      <c r="B48" s="47"/>
      <c r="C48" s="47"/>
      <c r="D48" s="47"/>
      <c r="E48" s="47"/>
      <c r="F48" s="47"/>
      <c r="G48" s="55"/>
      <c r="H48" s="56"/>
      <c r="I48" s="57" t="s">
        <v>133</v>
      </c>
      <c r="J48" s="57"/>
      <c r="K48" s="52"/>
    </row>
    <row r="49" spans="1:13">
      <c r="A49" s="64"/>
      <c r="B49" s="47"/>
      <c r="C49" s="47"/>
      <c r="D49" s="47"/>
      <c r="E49" s="47"/>
      <c r="F49" s="47"/>
      <c r="G49" s="1092" t="s">
        <v>129</v>
      </c>
      <c r="H49" s="1092"/>
      <c r="I49" s="63">
        <f>SUM(I50)</f>
        <v>0</v>
      </c>
      <c r="J49" s="63">
        <f>SUM(J50)</f>
        <v>0</v>
      </c>
      <c r="K49" s="52"/>
    </row>
    <row r="50" spans="1:13">
      <c r="A50" s="64"/>
      <c r="B50" s="47"/>
      <c r="C50" s="47"/>
      <c r="D50" s="47"/>
      <c r="E50" s="47"/>
      <c r="F50" s="47"/>
      <c r="G50" s="1088" t="s">
        <v>130</v>
      </c>
      <c r="H50" s="1088"/>
      <c r="I50" s="54">
        <v>0</v>
      </c>
      <c r="J50" s="54">
        <v>0</v>
      </c>
      <c r="K50" s="52"/>
    </row>
    <row r="51" spans="1:13">
      <c r="A51" s="64"/>
      <c r="B51" s="47"/>
      <c r="C51" s="47"/>
      <c r="D51" s="47"/>
      <c r="E51" s="47"/>
      <c r="F51" s="47"/>
      <c r="G51" s="55"/>
      <c r="H51" s="56"/>
      <c r="I51" s="57"/>
      <c r="J51" s="57"/>
      <c r="K51" s="52"/>
    </row>
    <row r="52" spans="1:13">
      <c r="A52" s="64"/>
      <c r="B52" s="47"/>
      <c r="C52" s="47"/>
      <c r="D52" s="47"/>
      <c r="E52" s="47"/>
      <c r="F52" s="47"/>
      <c r="G52" s="1091" t="s">
        <v>131</v>
      </c>
      <c r="H52" s="1091"/>
      <c r="I52" s="65">
        <f>I13+I18+I29+I34+I41+I49</f>
        <v>41906137.810000002</v>
      </c>
      <c r="J52" s="65">
        <f>J13+J18+J29+J34+J41+J49</f>
        <v>107230216.30999999</v>
      </c>
      <c r="K52" s="66"/>
    </row>
    <row r="53" spans="1:13">
      <c r="A53" s="64"/>
      <c r="B53" s="47"/>
      <c r="C53" s="47"/>
      <c r="D53" s="47"/>
      <c r="E53" s="47"/>
      <c r="F53" s="47"/>
      <c r="G53" s="67"/>
      <c r="H53" s="67"/>
      <c r="I53" s="57"/>
      <c r="J53" s="57"/>
      <c r="K53" s="66"/>
    </row>
    <row r="54" spans="1:13">
      <c r="A54" s="64"/>
      <c r="B54" s="47"/>
      <c r="C54" s="47"/>
      <c r="D54" s="47"/>
      <c r="E54" s="47"/>
      <c r="F54" s="47"/>
      <c r="G54" s="1108" t="s">
        <v>132</v>
      </c>
      <c r="H54" s="1108"/>
      <c r="I54" s="65">
        <f>D34-I52</f>
        <v>8785927.6000000015</v>
      </c>
      <c r="J54" s="65">
        <f>E34-J52</f>
        <v>8125531.0400000215</v>
      </c>
      <c r="K54" s="66"/>
      <c r="M54" s="646"/>
    </row>
    <row r="55" spans="1:13" ht="6" customHeight="1">
      <c r="A55" s="68"/>
      <c r="B55" s="69"/>
      <c r="C55" s="69"/>
      <c r="D55" s="69"/>
      <c r="E55" s="69"/>
      <c r="F55" s="69"/>
      <c r="G55" s="70"/>
      <c r="H55" s="70"/>
      <c r="I55" s="69"/>
      <c r="J55" s="69"/>
      <c r="K55" s="71"/>
    </row>
    <row r="56" spans="1:13" ht="6" customHeight="1">
      <c r="A56" s="29"/>
      <c r="B56" s="29"/>
      <c r="C56" s="29"/>
      <c r="D56" s="29"/>
      <c r="E56" s="29"/>
      <c r="F56" s="29"/>
      <c r="G56" s="32"/>
      <c r="H56" s="32"/>
      <c r="I56" s="29"/>
      <c r="J56" s="29"/>
      <c r="K56" s="29"/>
    </row>
    <row r="57" spans="1:13" ht="6" customHeight="1">
      <c r="A57" s="69"/>
      <c r="B57" s="72"/>
      <c r="C57" s="73"/>
      <c r="D57" s="74"/>
      <c r="E57" s="74"/>
      <c r="F57" s="69"/>
      <c r="G57" s="75"/>
      <c r="H57" s="76"/>
      <c r="I57" s="74"/>
      <c r="J57" s="74"/>
      <c r="K57" s="69"/>
    </row>
    <row r="58" spans="1:13" ht="6" customHeight="1">
      <c r="A58" s="29"/>
      <c r="B58" s="56"/>
      <c r="C58" s="77"/>
      <c r="D58" s="78"/>
      <c r="E58" s="78"/>
      <c r="F58" s="29"/>
      <c r="G58" s="79"/>
      <c r="H58" s="80"/>
      <c r="I58" s="78"/>
      <c r="J58" s="78"/>
      <c r="K58" s="29"/>
    </row>
    <row r="59" spans="1:13" ht="15" customHeight="1">
      <c r="A59" s="56" t="s">
        <v>76</v>
      </c>
      <c r="C59" s="56"/>
      <c r="D59" s="56"/>
      <c r="E59" s="56"/>
      <c r="F59" s="56"/>
      <c r="G59" s="56"/>
      <c r="H59" s="56"/>
      <c r="I59" s="56"/>
      <c r="J59" s="56"/>
    </row>
    <row r="60" spans="1:13" ht="4.5" customHeight="1">
      <c r="A60" s="56"/>
      <c r="C60" s="56"/>
      <c r="D60" s="56"/>
      <c r="E60" s="56"/>
      <c r="F60" s="56"/>
      <c r="G60" s="56"/>
      <c r="H60" s="56"/>
      <c r="I60" s="56"/>
      <c r="J60" s="56"/>
    </row>
    <row r="61" spans="1:13" ht="14.25" customHeight="1">
      <c r="A61" s="1109"/>
      <c r="B61" s="1109"/>
      <c r="C61" s="1109"/>
      <c r="D61" s="1109"/>
      <c r="E61" s="1109"/>
      <c r="F61" s="1109"/>
      <c r="G61" s="1109"/>
      <c r="H61" s="1109"/>
      <c r="I61" s="1109"/>
      <c r="J61" s="1109"/>
      <c r="K61" s="1109"/>
    </row>
    <row r="62" spans="1:13" ht="9.75" customHeight="1">
      <c r="B62" s="56"/>
      <c r="C62" s="77"/>
      <c r="D62" s="78"/>
      <c r="E62" s="78"/>
      <c r="G62" s="79"/>
      <c r="H62" s="77"/>
      <c r="I62" s="78"/>
      <c r="J62" s="78"/>
    </row>
    <row r="63" spans="1:13" ht="30" customHeight="1">
      <c r="B63" s="56"/>
      <c r="C63" s="1097"/>
      <c r="D63" s="1097"/>
      <c r="E63" s="78"/>
      <c r="G63" s="1096"/>
      <c r="H63" s="1096"/>
      <c r="I63" s="78"/>
      <c r="J63" s="78"/>
    </row>
    <row r="64" spans="1:13" ht="14.1" customHeight="1">
      <c r="B64" s="81"/>
      <c r="C64" s="1095" t="s">
        <v>1224</v>
      </c>
      <c r="D64" s="1095"/>
      <c r="E64" s="78"/>
      <c r="F64" s="78"/>
      <c r="G64" s="1095" t="s">
        <v>1286</v>
      </c>
      <c r="H64" s="1095"/>
      <c r="I64" s="82"/>
      <c r="J64" s="78"/>
    </row>
    <row r="65" spans="2:10" ht="51.75" customHeight="1">
      <c r="B65" s="83"/>
      <c r="C65" s="1093" t="s">
        <v>1218</v>
      </c>
      <c r="D65" s="1093"/>
      <c r="E65" s="84"/>
      <c r="F65" s="84"/>
      <c r="G65" s="1093" t="s">
        <v>1349</v>
      </c>
      <c r="H65" s="1093"/>
      <c r="I65" s="82"/>
      <c r="J65" s="78"/>
    </row>
    <row r="66" spans="2:10" ht="9.9499999999999993" customHeight="1">
      <c r="D66" s="85"/>
    </row>
    <row r="67" spans="2:10">
      <c r="D67" s="85"/>
    </row>
  </sheetData>
  <sheetProtection formatCells="0" selectLockedCells="1"/>
  <mergeCells count="70">
    <mergeCell ref="C65:D65"/>
    <mergeCell ref="G65:H65"/>
    <mergeCell ref="G54:H54"/>
    <mergeCell ref="C63:D63"/>
    <mergeCell ref="G63:H63"/>
    <mergeCell ref="C64:D64"/>
    <mergeCell ref="G64:H64"/>
    <mergeCell ref="A61:K61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0:C10"/>
    <mergeCell ref="G10:H10"/>
    <mergeCell ref="C3:I3"/>
    <mergeCell ref="C4:I4"/>
    <mergeCell ref="C5:I5"/>
    <mergeCell ref="F7:H7"/>
  </mergeCells>
  <printOptions horizontalCentered="1" verticalCentered="1"/>
  <pageMargins left="0.39370078740157483" right="0" top="0.43307086614173229" bottom="0.31496062992125984" header="0.39370078740157483" footer="0"/>
  <pageSetup scale="60" orientation="landscape" r:id="rId1"/>
  <headerFooter>
    <oddFooter>&amp;R2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71"/>
  <sheetViews>
    <sheetView showGridLines="0" zoomScaleNormal="100" workbookViewId="0">
      <selection activeCell="I12" sqref="I12"/>
    </sheetView>
  </sheetViews>
  <sheetFormatPr baseColWidth="10" defaultColWidth="10.28515625" defaultRowHeight="11.25"/>
  <cols>
    <col min="1" max="1" width="87.28515625" style="1039" customWidth="1"/>
    <col min="2" max="3" width="18.5703125" style="927" customWidth="1"/>
    <col min="4" max="16384" width="10.28515625" style="927"/>
  </cols>
  <sheetData>
    <row r="1" spans="1:4" ht="39.950000000000003" customHeight="1">
      <c r="A1" s="1110" t="s">
        <v>1329</v>
      </c>
      <c r="B1" s="1111"/>
      <c r="C1" s="1112"/>
    </row>
    <row r="2" spans="1:4" ht="15">
      <c r="A2" s="1010"/>
      <c r="B2" s="1011">
        <v>2020</v>
      </c>
      <c r="C2" s="1012">
        <v>2019</v>
      </c>
    </row>
    <row r="3" spans="1:4" s="1016" customFormat="1" ht="12.75">
      <c r="A3" s="1013" t="s">
        <v>82</v>
      </c>
      <c r="B3" s="1014"/>
      <c r="C3" s="1015"/>
    </row>
    <row r="4" spans="1:4">
      <c r="A4" s="1017" t="s">
        <v>1318</v>
      </c>
      <c r="B4" s="1018">
        <f>SUM(B5:B11)</f>
        <v>1111316.1100000001</v>
      </c>
      <c r="C4" s="1025">
        <v>7920928.8499999996</v>
      </c>
      <c r="D4" s="1020" t="s">
        <v>1319</v>
      </c>
    </row>
    <row r="5" spans="1:4">
      <c r="A5" s="1021" t="s">
        <v>86</v>
      </c>
      <c r="B5" s="1022">
        <v>0</v>
      </c>
      <c r="C5" s="1023">
        <v>0</v>
      </c>
      <c r="D5" s="1020">
        <v>4110</v>
      </c>
    </row>
    <row r="6" spans="1:4">
      <c r="A6" s="1021" t="s">
        <v>187</v>
      </c>
      <c r="B6" s="1022">
        <v>0</v>
      </c>
      <c r="C6" s="1023">
        <v>0</v>
      </c>
      <c r="D6" s="1020">
        <v>4120</v>
      </c>
    </row>
    <row r="7" spans="1:4">
      <c r="A7" s="1021" t="s">
        <v>90</v>
      </c>
      <c r="B7" s="1022">
        <v>0</v>
      </c>
      <c r="C7" s="1023">
        <v>0</v>
      </c>
      <c r="D7" s="1020">
        <v>4130</v>
      </c>
    </row>
    <row r="8" spans="1:4">
      <c r="A8" s="1021" t="s">
        <v>92</v>
      </c>
      <c r="B8" s="1022">
        <v>0</v>
      </c>
      <c r="C8" s="1023">
        <v>0</v>
      </c>
      <c r="D8" s="1020">
        <v>4140</v>
      </c>
    </row>
    <row r="9" spans="1:4">
      <c r="A9" s="1021" t="s">
        <v>206</v>
      </c>
      <c r="B9" s="1022">
        <v>0</v>
      </c>
      <c r="C9" s="1023">
        <v>0</v>
      </c>
      <c r="D9" s="1020">
        <v>4150</v>
      </c>
    </row>
    <row r="10" spans="1:4">
      <c r="A10" s="1021" t="s">
        <v>209</v>
      </c>
      <c r="B10" s="1022">
        <v>0</v>
      </c>
      <c r="C10" s="1023">
        <v>0</v>
      </c>
      <c r="D10" s="1020">
        <v>4160</v>
      </c>
    </row>
    <row r="11" spans="1:4">
      <c r="A11" s="1021" t="s">
        <v>1320</v>
      </c>
      <c r="B11" s="1022">
        <v>1111316.1100000001</v>
      </c>
      <c r="C11" s="1023">
        <v>7920928.8499999996</v>
      </c>
      <c r="D11" s="1020">
        <v>4170</v>
      </c>
    </row>
    <row r="12" spans="1:4" ht="22.5">
      <c r="A12" s="1024" t="s">
        <v>1321</v>
      </c>
      <c r="B12" s="1018">
        <f>SUM(B13:B14)</f>
        <v>27315375.870000001</v>
      </c>
      <c r="C12" s="1025">
        <v>104539754.84</v>
      </c>
      <c r="D12" s="1020" t="s">
        <v>1319</v>
      </c>
    </row>
    <row r="13" spans="1:4">
      <c r="A13" s="1026" t="s">
        <v>1322</v>
      </c>
      <c r="B13" s="1022">
        <v>7011150</v>
      </c>
      <c r="C13" s="1023">
        <v>44992247.259999998</v>
      </c>
      <c r="D13" s="1020">
        <v>4210</v>
      </c>
    </row>
    <row r="14" spans="1:4">
      <c r="A14" s="1026" t="s">
        <v>1323</v>
      </c>
      <c r="B14" s="1022">
        <v>20304225.870000001</v>
      </c>
      <c r="C14" s="1023">
        <v>59547507.579999998</v>
      </c>
      <c r="D14" s="1020">
        <v>4220</v>
      </c>
    </row>
    <row r="15" spans="1:4">
      <c r="A15" s="1017" t="s">
        <v>107</v>
      </c>
      <c r="B15" s="1027">
        <f>SUM(B16:B20)</f>
        <v>375262.99</v>
      </c>
      <c r="C15" s="1019">
        <v>1278540.6299999999</v>
      </c>
      <c r="D15" s="1020" t="s">
        <v>1319</v>
      </c>
    </row>
    <row r="16" spans="1:4">
      <c r="A16" s="1021" t="s">
        <v>1324</v>
      </c>
      <c r="B16" s="1022">
        <v>0</v>
      </c>
      <c r="C16" s="1023">
        <v>0</v>
      </c>
      <c r="D16" s="1020">
        <v>4310</v>
      </c>
    </row>
    <row r="17" spans="1:4">
      <c r="A17" s="1021" t="s">
        <v>110</v>
      </c>
      <c r="B17" s="1022">
        <v>0</v>
      </c>
      <c r="C17" s="1023">
        <v>0</v>
      </c>
      <c r="D17" s="1020">
        <v>4320</v>
      </c>
    </row>
    <row r="18" spans="1:4">
      <c r="A18" s="1021" t="s">
        <v>111</v>
      </c>
      <c r="B18" s="1022">
        <v>0</v>
      </c>
      <c r="C18" s="1023">
        <v>0</v>
      </c>
      <c r="D18" s="1020">
        <v>4330</v>
      </c>
    </row>
    <row r="19" spans="1:4">
      <c r="A19" s="1021" t="s">
        <v>113</v>
      </c>
      <c r="B19" s="1022">
        <v>208234.87</v>
      </c>
      <c r="C19" s="1023">
        <v>419193.5</v>
      </c>
      <c r="D19" s="1020">
        <v>4340</v>
      </c>
    </row>
    <row r="20" spans="1:4">
      <c r="A20" s="1021" t="s">
        <v>114</v>
      </c>
      <c r="B20" s="1022">
        <v>167028.12</v>
      </c>
      <c r="C20" s="1023">
        <v>859347.13</v>
      </c>
      <c r="D20" s="1020">
        <v>4390</v>
      </c>
    </row>
    <row r="21" spans="1:4">
      <c r="A21" s="1010"/>
      <c r="B21" s="1028"/>
      <c r="C21" s="1029"/>
      <c r="D21" s="1020" t="s">
        <v>1319</v>
      </c>
    </row>
    <row r="22" spans="1:4">
      <c r="A22" s="1030" t="s">
        <v>116</v>
      </c>
      <c r="B22" s="1027">
        <f>B4+B12+B15</f>
        <v>28801954.969999999</v>
      </c>
      <c r="C22" s="1019">
        <f>C4+C12+C15</f>
        <v>113739224.31999999</v>
      </c>
      <c r="D22" s="1020" t="s">
        <v>1319</v>
      </c>
    </row>
    <row r="23" spans="1:4">
      <c r="A23" s="1010"/>
      <c r="B23" s="1031"/>
      <c r="C23" s="1040"/>
      <c r="D23" s="1020" t="s">
        <v>1319</v>
      </c>
    </row>
    <row r="24" spans="1:4" s="1016" customFormat="1" ht="12.75">
      <c r="A24" s="1013" t="s">
        <v>83</v>
      </c>
      <c r="B24" s="1032"/>
      <c r="C24" s="1033"/>
      <c r="D24" s="1034" t="s">
        <v>1319</v>
      </c>
    </row>
    <row r="25" spans="1:4">
      <c r="A25" s="1017" t="s">
        <v>1325</v>
      </c>
      <c r="B25" s="1027">
        <f>SUM(B26:B28)</f>
        <v>21852106.890000001</v>
      </c>
      <c r="C25" s="1019">
        <v>105758914.04000001</v>
      </c>
      <c r="D25" s="1020" t="s">
        <v>1319</v>
      </c>
    </row>
    <row r="26" spans="1:4">
      <c r="A26" s="1026" t="s">
        <v>169</v>
      </c>
      <c r="B26" s="1022">
        <v>18922514.359999999</v>
      </c>
      <c r="C26" s="1023">
        <v>77242384.200000003</v>
      </c>
      <c r="D26" s="1020">
        <v>5110</v>
      </c>
    </row>
    <row r="27" spans="1:4">
      <c r="A27" s="1026" t="s">
        <v>89</v>
      </c>
      <c r="B27" s="1022">
        <v>268046.34000000003</v>
      </c>
      <c r="C27" s="1023">
        <v>6102347.4800000004</v>
      </c>
      <c r="D27" s="1020">
        <v>5120</v>
      </c>
    </row>
    <row r="28" spans="1:4">
      <c r="A28" s="1026" t="s">
        <v>91</v>
      </c>
      <c r="B28" s="1022">
        <v>2661546.19</v>
      </c>
      <c r="C28" s="1023">
        <v>22414182.359999999</v>
      </c>
      <c r="D28" s="1020">
        <v>5130</v>
      </c>
    </row>
    <row r="29" spans="1:4">
      <c r="A29" s="1017" t="s">
        <v>211</v>
      </c>
      <c r="B29" s="1027">
        <f>SUM(B30:B38)</f>
        <v>220084</v>
      </c>
      <c r="C29" s="1019">
        <v>723695.7</v>
      </c>
      <c r="D29" s="1020" t="s">
        <v>1319</v>
      </c>
    </row>
    <row r="30" spans="1:4">
      <c r="A30" s="1026" t="s">
        <v>95</v>
      </c>
      <c r="B30" s="1022">
        <v>0</v>
      </c>
      <c r="C30" s="1023">
        <v>0</v>
      </c>
      <c r="D30" s="1020">
        <v>5210</v>
      </c>
    </row>
    <row r="31" spans="1:4">
      <c r="A31" s="1026" t="s">
        <v>97</v>
      </c>
      <c r="B31" s="1022">
        <v>0</v>
      </c>
      <c r="C31" s="1023">
        <v>0</v>
      </c>
      <c r="D31" s="1020">
        <v>5220</v>
      </c>
    </row>
    <row r="32" spans="1:4">
      <c r="A32" s="1026" t="s">
        <v>99</v>
      </c>
      <c r="B32" s="1022">
        <v>0</v>
      </c>
      <c r="C32" s="1023">
        <v>0</v>
      </c>
      <c r="D32" s="1020">
        <v>5230</v>
      </c>
    </row>
    <row r="33" spans="1:4">
      <c r="A33" s="1026" t="s">
        <v>100</v>
      </c>
      <c r="B33" s="1022">
        <v>220084</v>
      </c>
      <c r="C33" s="1023">
        <v>723695.7</v>
      </c>
      <c r="D33" s="1020">
        <v>5240</v>
      </c>
    </row>
    <row r="34" spans="1:4">
      <c r="A34" s="1026" t="s">
        <v>102</v>
      </c>
      <c r="B34" s="1022">
        <v>0</v>
      </c>
      <c r="C34" s="1023">
        <v>0</v>
      </c>
      <c r="D34" s="1020">
        <v>5250</v>
      </c>
    </row>
    <row r="35" spans="1:4">
      <c r="A35" s="1026" t="s">
        <v>104</v>
      </c>
      <c r="B35" s="1022">
        <v>0</v>
      </c>
      <c r="C35" s="1023">
        <v>0</v>
      </c>
      <c r="D35" s="1020">
        <v>5260</v>
      </c>
    </row>
    <row r="36" spans="1:4">
      <c r="A36" s="1026" t="s">
        <v>105</v>
      </c>
      <c r="B36" s="1022">
        <v>0</v>
      </c>
      <c r="C36" s="1023">
        <v>0</v>
      </c>
      <c r="D36" s="1020">
        <v>5270</v>
      </c>
    </row>
    <row r="37" spans="1:4">
      <c r="A37" s="1026" t="s">
        <v>106</v>
      </c>
      <c r="B37" s="1022">
        <v>0</v>
      </c>
      <c r="C37" s="1023">
        <v>0</v>
      </c>
      <c r="D37" s="1020">
        <v>5280</v>
      </c>
    </row>
    <row r="38" spans="1:4">
      <c r="A38" s="1026" t="s">
        <v>108</v>
      </c>
      <c r="B38" s="1022">
        <v>0</v>
      </c>
      <c r="C38" s="1023">
        <v>0</v>
      </c>
      <c r="D38" s="1020">
        <v>5290</v>
      </c>
    </row>
    <row r="39" spans="1:4">
      <c r="A39" s="1017" t="s">
        <v>103</v>
      </c>
      <c r="B39" s="1027">
        <v>0</v>
      </c>
      <c r="C39" s="1019">
        <v>0</v>
      </c>
      <c r="D39" s="1020" t="s">
        <v>1319</v>
      </c>
    </row>
    <row r="40" spans="1:4">
      <c r="A40" s="1026" t="s">
        <v>112</v>
      </c>
      <c r="B40" s="1022">
        <v>0</v>
      </c>
      <c r="C40" s="1023">
        <v>0</v>
      </c>
      <c r="D40" s="1020">
        <v>5310</v>
      </c>
    </row>
    <row r="41" spans="1:4">
      <c r="A41" s="1026" t="s">
        <v>49</v>
      </c>
      <c r="B41" s="1022">
        <v>0</v>
      </c>
      <c r="C41" s="1023">
        <v>0</v>
      </c>
      <c r="D41" s="1020">
        <v>5320</v>
      </c>
    </row>
    <row r="42" spans="1:4">
      <c r="A42" s="1026" t="s">
        <v>115</v>
      </c>
      <c r="B42" s="1022">
        <v>0</v>
      </c>
      <c r="C42" s="1023">
        <v>0</v>
      </c>
      <c r="D42" s="1020">
        <v>5330</v>
      </c>
    </row>
    <row r="43" spans="1:4">
      <c r="A43" s="1017" t="s">
        <v>117</v>
      </c>
      <c r="B43" s="1027">
        <v>0</v>
      </c>
      <c r="C43" s="1019">
        <v>0</v>
      </c>
      <c r="D43" s="1020" t="s">
        <v>1319</v>
      </c>
    </row>
    <row r="44" spans="1:4">
      <c r="A44" s="1026" t="s">
        <v>118</v>
      </c>
      <c r="B44" s="1022">
        <v>0</v>
      </c>
      <c r="C44" s="1023">
        <v>0</v>
      </c>
      <c r="D44" s="1020">
        <v>5410</v>
      </c>
    </row>
    <row r="45" spans="1:4">
      <c r="A45" s="1026" t="s">
        <v>119</v>
      </c>
      <c r="B45" s="1022">
        <v>0</v>
      </c>
      <c r="C45" s="1023">
        <v>0</v>
      </c>
      <c r="D45" s="1020">
        <v>5420</v>
      </c>
    </row>
    <row r="46" spans="1:4">
      <c r="A46" s="1026" t="s">
        <v>120</v>
      </c>
      <c r="B46" s="1022">
        <v>0</v>
      </c>
      <c r="C46" s="1023">
        <v>0</v>
      </c>
      <c r="D46" s="1020">
        <v>5430</v>
      </c>
    </row>
    <row r="47" spans="1:4">
      <c r="A47" s="1026" t="s">
        <v>121</v>
      </c>
      <c r="B47" s="1022">
        <v>0</v>
      </c>
      <c r="C47" s="1023">
        <v>0</v>
      </c>
      <c r="D47" s="1020">
        <v>5440</v>
      </c>
    </row>
    <row r="48" spans="1:4">
      <c r="A48" s="1026" t="s">
        <v>122</v>
      </c>
      <c r="B48" s="1022">
        <v>0</v>
      </c>
      <c r="C48" s="1023">
        <v>0</v>
      </c>
      <c r="D48" s="1020">
        <v>5450</v>
      </c>
    </row>
    <row r="49" spans="1:8">
      <c r="A49" s="1017" t="s">
        <v>123</v>
      </c>
      <c r="B49" s="1027">
        <f>SUM(B50:B55)</f>
        <v>293384.21999999997</v>
      </c>
      <c r="C49" s="1019">
        <v>6031639.1799999997</v>
      </c>
      <c r="D49" s="1020" t="s">
        <v>1319</v>
      </c>
    </row>
    <row r="50" spans="1:8">
      <c r="A50" s="1026" t="s">
        <v>124</v>
      </c>
      <c r="B50" s="1022">
        <v>24425.82</v>
      </c>
      <c r="C50" s="1023">
        <v>5612441</v>
      </c>
      <c r="D50" s="1020">
        <v>5510</v>
      </c>
    </row>
    <row r="51" spans="1:8">
      <c r="A51" s="1026" t="s">
        <v>125</v>
      </c>
      <c r="B51" s="1022">
        <v>268958.18</v>
      </c>
      <c r="C51" s="1023">
        <v>419193.5</v>
      </c>
      <c r="D51" s="1020">
        <v>5520</v>
      </c>
    </row>
    <row r="52" spans="1:8">
      <c r="A52" s="1026" t="s">
        <v>126</v>
      </c>
      <c r="B52" s="1022">
        <v>0</v>
      </c>
      <c r="C52" s="1023">
        <v>0</v>
      </c>
      <c r="D52" s="1020">
        <v>5530</v>
      </c>
    </row>
    <row r="53" spans="1:8">
      <c r="A53" s="1026" t="s">
        <v>1326</v>
      </c>
      <c r="B53" s="1022">
        <v>0</v>
      </c>
      <c r="C53" s="1023">
        <v>0</v>
      </c>
      <c r="D53" s="1020">
        <v>5540</v>
      </c>
    </row>
    <row r="54" spans="1:8">
      <c r="A54" s="1026" t="s">
        <v>127</v>
      </c>
      <c r="B54" s="1022">
        <v>0</v>
      </c>
      <c r="C54" s="1023">
        <v>0</v>
      </c>
      <c r="D54" s="1020">
        <v>5550</v>
      </c>
    </row>
    <row r="55" spans="1:8">
      <c r="A55" s="1026" t="s">
        <v>128</v>
      </c>
      <c r="B55" s="1022">
        <v>0.22</v>
      </c>
      <c r="C55" s="1023">
        <v>4.68</v>
      </c>
      <c r="D55" s="1020">
        <v>5590</v>
      </c>
    </row>
    <row r="56" spans="1:8">
      <c r="A56" s="1017" t="s">
        <v>129</v>
      </c>
      <c r="B56" s="1027">
        <v>0</v>
      </c>
      <c r="C56" s="1019">
        <v>0</v>
      </c>
      <c r="D56" s="1020" t="s">
        <v>1319</v>
      </c>
    </row>
    <row r="57" spans="1:8">
      <c r="A57" s="1026" t="s">
        <v>1327</v>
      </c>
      <c r="B57" s="1022">
        <v>0</v>
      </c>
      <c r="C57" s="1023">
        <v>0</v>
      </c>
      <c r="D57" s="1020">
        <v>5610</v>
      </c>
    </row>
    <row r="58" spans="1:8">
      <c r="A58" s="1010"/>
      <c r="B58" s="1028"/>
      <c r="C58" s="1029"/>
      <c r="D58" s="1020" t="s">
        <v>1319</v>
      </c>
    </row>
    <row r="59" spans="1:8">
      <c r="A59" s="1030" t="s">
        <v>131</v>
      </c>
      <c r="B59" s="1027">
        <f>B49+B29+B25</f>
        <v>22365575.109999999</v>
      </c>
      <c r="C59" s="1019">
        <f>C49+C29+C25</f>
        <v>112514248.92</v>
      </c>
      <c r="D59" s="1020" t="s">
        <v>1319</v>
      </c>
    </row>
    <row r="60" spans="1:8">
      <c r="A60" s="1010"/>
      <c r="B60" s="1027"/>
      <c r="C60" s="1019"/>
      <c r="D60" s="1020" t="s">
        <v>1319</v>
      </c>
    </row>
    <row r="61" spans="1:8" s="1016" customFormat="1" ht="12.75">
      <c r="A61" s="1013" t="s">
        <v>137</v>
      </c>
      <c r="B61" s="1027">
        <f>B22-B59</f>
        <v>6436379.8599999994</v>
      </c>
      <c r="C61" s="1019">
        <f>C22-C59</f>
        <v>1224975.3999999911</v>
      </c>
      <c r="D61" s="1034" t="s">
        <v>1319</v>
      </c>
    </row>
    <row r="62" spans="1:8" s="1016" customFormat="1">
      <c r="A62" s="1035"/>
      <c r="B62" s="1036"/>
      <c r="C62" s="1037"/>
    </row>
    <row r="63" spans="1:8" s="1039" customFormat="1">
      <c r="A63" s="1038" t="s">
        <v>1328</v>
      </c>
      <c r="B63" s="927"/>
      <c r="C63" s="927"/>
      <c r="D63" s="927"/>
      <c r="E63" s="927"/>
      <c r="F63" s="927"/>
      <c r="G63" s="927"/>
      <c r="H63" s="927"/>
    </row>
    <row r="68" spans="1:3" ht="12.75">
      <c r="A68" s="1042" t="s">
        <v>1333</v>
      </c>
      <c r="B68" s="1041"/>
      <c r="C68" s="1043"/>
    </row>
    <row r="69" spans="1:3" ht="12.75">
      <c r="A69" s="160" t="s">
        <v>1330</v>
      </c>
      <c r="B69" s="1113" t="s">
        <v>1286</v>
      </c>
      <c r="C69" s="1113"/>
    </row>
    <row r="70" spans="1:3" ht="12.75">
      <c r="A70" s="85" t="s">
        <v>1218</v>
      </c>
      <c r="B70" s="1093" t="s">
        <v>1331</v>
      </c>
      <c r="C70" s="1093"/>
    </row>
    <row r="71" spans="1:3">
      <c r="B71" s="1114" t="s">
        <v>1332</v>
      </c>
      <c r="C71" s="1114"/>
    </row>
  </sheetData>
  <sheetProtection formatCells="0" formatColumns="0" formatRows="0" autoFilter="0"/>
  <mergeCells count="4">
    <mergeCell ref="A1:C1"/>
    <mergeCell ref="B69:C69"/>
    <mergeCell ref="B70:C70"/>
    <mergeCell ref="B71:C71"/>
  </mergeCells>
  <printOptions horizontalCentered="1"/>
  <pageMargins left="0.78740157480314965" right="0.59055118110236227" top="0.78740157480314965" bottom="0.78740157480314965" header="0.31496062992125984" footer="0.31496062992125984"/>
  <pageSetup scale="67" fitToHeight="0" orientation="portrait" r:id="rId1"/>
  <ignoredErrors>
    <ignoredError sqref="B4:B6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46"/>
  <sheetViews>
    <sheetView showGridLines="0" zoomScaleNormal="100" workbookViewId="0">
      <selection activeCell="D28" sqref="D28"/>
    </sheetView>
  </sheetViews>
  <sheetFormatPr baseColWidth="10" defaultColWidth="10.28515625" defaultRowHeight="11.25"/>
  <cols>
    <col min="1" max="1" width="49.5703125" style="930" customWidth="1"/>
    <col min="2" max="2" width="20.42578125" style="931" customWidth="1"/>
    <col min="3" max="3" width="20.5703125" style="931" customWidth="1"/>
    <col min="4" max="5" width="19.140625" style="931" customWidth="1"/>
    <col min="6" max="6" width="15.7109375" style="931" customWidth="1"/>
    <col min="7" max="16384" width="10.28515625" style="927"/>
  </cols>
  <sheetData>
    <row r="1" spans="1:6" ht="39.950000000000003" customHeight="1">
      <c r="A1" s="1110" t="s">
        <v>1522</v>
      </c>
      <c r="B1" s="1111"/>
      <c r="C1" s="1111"/>
      <c r="D1" s="1111"/>
      <c r="E1" s="1111"/>
      <c r="F1" s="1112"/>
    </row>
    <row r="2" spans="1:6" s="930" customFormat="1" ht="50.1" customHeight="1">
      <c r="A2" s="928" t="s">
        <v>74</v>
      </c>
      <c r="B2" s="929" t="s">
        <v>1204</v>
      </c>
      <c r="C2" s="929" t="s">
        <v>1205</v>
      </c>
      <c r="D2" s="929" t="s">
        <v>1206</v>
      </c>
      <c r="E2" s="929" t="s">
        <v>1207</v>
      </c>
      <c r="F2" s="929" t="s">
        <v>213</v>
      </c>
    </row>
    <row r="3" spans="1:6" s="930" customFormat="1" ht="9" customHeight="1">
      <c r="A3" s="932"/>
      <c r="B3" s="933"/>
      <c r="C3" s="933"/>
      <c r="D3" s="933"/>
      <c r="E3" s="933"/>
      <c r="F3" s="933"/>
    </row>
    <row r="4" spans="1:6">
      <c r="A4" s="934" t="s">
        <v>1360</v>
      </c>
      <c r="B4" s="941">
        <f>B5+B6</f>
        <v>170611429.36000001</v>
      </c>
      <c r="C4" s="939">
        <v>0</v>
      </c>
      <c r="D4" s="939">
        <v>0</v>
      </c>
      <c r="E4" s="939">
        <v>0</v>
      </c>
      <c r="F4" s="941">
        <f>F5+F6</f>
        <v>170611429.36000001</v>
      </c>
    </row>
    <row r="5" spans="1:6">
      <c r="A5" s="935" t="s">
        <v>49</v>
      </c>
      <c r="B5" s="939">
        <v>117657480.39</v>
      </c>
      <c r="C5" s="939">
        <v>0</v>
      </c>
      <c r="D5" s="939">
        <v>0</v>
      </c>
      <c r="E5" s="939">
        <v>0</v>
      </c>
      <c r="F5" s="939">
        <f t="shared" ref="F5:F7" si="0">SUM(B5:E5)</f>
        <v>117657480.39</v>
      </c>
    </row>
    <row r="6" spans="1:6">
      <c r="A6" s="935" t="s">
        <v>50</v>
      </c>
      <c r="B6" s="939">
        <v>52953948.969999999</v>
      </c>
      <c r="C6" s="939">
        <v>0</v>
      </c>
      <c r="D6" s="939">
        <v>0</v>
      </c>
      <c r="E6" s="939">
        <v>0</v>
      </c>
      <c r="F6" s="939">
        <f t="shared" si="0"/>
        <v>52953948.969999999</v>
      </c>
    </row>
    <row r="7" spans="1:6">
      <c r="A7" s="935" t="s">
        <v>136</v>
      </c>
      <c r="B7" s="939">
        <v>0</v>
      </c>
      <c r="C7" s="939">
        <v>0</v>
      </c>
      <c r="D7" s="939">
        <v>0</v>
      </c>
      <c r="E7" s="939">
        <v>0</v>
      </c>
      <c r="F7" s="939">
        <f t="shared" si="0"/>
        <v>0</v>
      </c>
    </row>
    <row r="8" spans="1:6" ht="9" customHeight="1">
      <c r="A8" s="935"/>
      <c r="B8" s="939"/>
      <c r="C8" s="939"/>
      <c r="D8" s="939"/>
      <c r="E8" s="939"/>
      <c r="F8" s="939"/>
    </row>
    <row r="9" spans="1:6">
      <c r="A9" s="934" t="s">
        <v>1361</v>
      </c>
      <c r="B9" s="939">
        <v>0</v>
      </c>
      <c r="C9" s="941">
        <f>SUM(C10:C14)</f>
        <v>-26845421.43</v>
      </c>
      <c r="D9" s="941">
        <f>D10</f>
        <v>8125530.8099999996</v>
      </c>
      <c r="E9" s="939">
        <v>0</v>
      </c>
      <c r="F9" s="941">
        <f>SUM(F10:F13)</f>
        <v>-18719890.620000001</v>
      </c>
    </row>
    <row r="10" spans="1:6">
      <c r="A10" s="935" t="s">
        <v>137</v>
      </c>
      <c r="B10" s="939">
        <v>0</v>
      </c>
      <c r="C10" s="939">
        <v>0</v>
      </c>
      <c r="D10" s="939">
        <v>8125530.8099999996</v>
      </c>
      <c r="E10" s="939">
        <v>0</v>
      </c>
      <c r="F10" s="939">
        <f>SUM(B10:E10)</f>
        <v>8125530.8099999996</v>
      </c>
    </row>
    <row r="11" spans="1:6">
      <c r="A11" s="935" t="s">
        <v>54</v>
      </c>
      <c r="B11" s="939">
        <v>0</v>
      </c>
      <c r="C11" s="939">
        <v>-26906144.739999998</v>
      </c>
      <c r="D11" s="939">
        <v>0</v>
      </c>
      <c r="E11" s="939">
        <v>0</v>
      </c>
      <c r="F11" s="939">
        <f t="shared" ref="F11:F14" si="1">SUM(B11:E11)</f>
        <v>-26906144.739999998</v>
      </c>
    </row>
    <row r="12" spans="1:6">
      <c r="A12" s="935" t="s">
        <v>138</v>
      </c>
      <c r="B12" s="939">
        <v>0</v>
      </c>
      <c r="C12" s="939">
        <v>0</v>
      </c>
      <c r="D12" s="939">
        <v>0</v>
      </c>
      <c r="E12" s="939">
        <v>0</v>
      </c>
      <c r="F12" s="939">
        <f t="shared" si="1"/>
        <v>0</v>
      </c>
    </row>
    <row r="13" spans="1:6">
      <c r="A13" s="935" t="s">
        <v>56</v>
      </c>
      <c r="B13" s="939">
        <v>0</v>
      </c>
      <c r="C13" s="939">
        <v>60723.31</v>
      </c>
      <c r="D13" s="939">
        <v>0</v>
      </c>
      <c r="E13" s="939">
        <v>0</v>
      </c>
      <c r="F13" s="939">
        <f t="shared" si="1"/>
        <v>60723.31</v>
      </c>
    </row>
    <row r="14" spans="1:6">
      <c r="A14" s="935" t="s">
        <v>57</v>
      </c>
      <c r="B14" s="939">
        <v>0</v>
      </c>
      <c r="C14" s="939">
        <v>0</v>
      </c>
      <c r="D14" s="939">
        <v>0</v>
      </c>
      <c r="E14" s="939">
        <v>0</v>
      </c>
      <c r="F14" s="939">
        <f t="shared" si="1"/>
        <v>0</v>
      </c>
    </row>
    <row r="15" spans="1:6" ht="9" customHeight="1">
      <c r="A15" s="935"/>
      <c r="B15" s="939"/>
      <c r="C15" s="939"/>
      <c r="D15" s="939"/>
      <c r="E15" s="939"/>
      <c r="F15" s="939"/>
    </row>
    <row r="16" spans="1:6" ht="22.5">
      <c r="A16" s="934" t="s">
        <v>1362</v>
      </c>
      <c r="B16" s="941">
        <v>0</v>
      </c>
      <c r="C16" s="941">
        <v>0</v>
      </c>
      <c r="D16" s="941">
        <v>0</v>
      </c>
      <c r="E16" s="941">
        <v>0</v>
      </c>
      <c r="F16" s="941">
        <v>0</v>
      </c>
    </row>
    <row r="17" spans="1:6">
      <c r="A17" s="935" t="s">
        <v>59</v>
      </c>
      <c r="B17" s="939">
        <v>0</v>
      </c>
      <c r="C17" s="939">
        <v>0</v>
      </c>
      <c r="D17" s="939">
        <v>0</v>
      </c>
      <c r="E17" s="939">
        <v>0</v>
      </c>
      <c r="F17" s="939">
        <v>0</v>
      </c>
    </row>
    <row r="18" spans="1:6">
      <c r="A18" s="935" t="s">
        <v>60</v>
      </c>
      <c r="B18" s="939">
        <v>0</v>
      </c>
      <c r="C18" s="939">
        <v>0</v>
      </c>
      <c r="D18" s="939">
        <v>0</v>
      </c>
      <c r="E18" s="939">
        <v>0</v>
      </c>
      <c r="F18" s="939">
        <v>0</v>
      </c>
    </row>
    <row r="19" spans="1:6" ht="9" customHeight="1">
      <c r="A19" s="935"/>
      <c r="B19" s="939">
        <v>0</v>
      </c>
      <c r="C19" s="939">
        <v>0</v>
      </c>
      <c r="D19" s="939">
        <v>0</v>
      </c>
      <c r="E19" s="939">
        <v>0</v>
      </c>
      <c r="F19" s="939">
        <v>0</v>
      </c>
    </row>
    <row r="20" spans="1:6">
      <c r="A20" s="934" t="s">
        <v>1336</v>
      </c>
      <c r="B20" s="941">
        <f>B4+B9+B16</f>
        <v>170611429.36000001</v>
      </c>
      <c r="C20" s="941">
        <f t="shared" ref="C20:F20" si="2">C4+C9+C16</f>
        <v>-26845421.43</v>
      </c>
      <c r="D20" s="941">
        <f t="shared" si="2"/>
        <v>8125530.8099999996</v>
      </c>
      <c r="E20" s="941">
        <f t="shared" si="2"/>
        <v>0</v>
      </c>
      <c r="F20" s="941">
        <f t="shared" si="2"/>
        <v>151891538.74000001</v>
      </c>
    </row>
    <row r="21" spans="1:6" ht="9" customHeight="1">
      <c r="A21" s="934"/>
      <c r="B21" s="941"/>
      <c r="C21" s="941"/>
      <c r="D21" s="941"/>
      <c r="E21" s="941"/>
      <c r="F21" s="941"/>
    </row>
    <row r="22" spans="1:6" ht="22.5">
      <c r="A22" s="934" t="s">
        <v>1363</v>
      </c>
      <c r="B22" s="941">
        <f>SUM(B23:B25)</f>
        <v>0</v>
      </c>
      <c r="C22" s="941">
        <f t="shared" ref="C22:F22" si="3">SUM(C23:C25)</f>
        <v>0</v>
      </c>
      <c r="D22" s="941">
        <f t="shared" si="3"/>
        <v>0</v>
      </c>
      <c r="E22" s="941">
        <f t="shared" si="3"/>
        <v>0</v>
      </c>
      <c r="F22" s="941">
        <f t="shared" si="3"/>
        <v>0</v>
      </c>
    </row>
    <row r="23" spans="1:6">
      <c r="A23" s="935" t="s">
        <v>49</v>
      </c>
      <c r="B23" s="939">
        <v>0</v>
      </c>
      <c r="C23" s="939">
        <v>0</v>
      </c>
      <c r="D23" s="939">
        <v>0</v>
      </c>
      <c r="E23" s="939">
        <v>0</v>
      </c>
      <c r="F23" s="939">
        <f>SUM(B23:E23)</f>
        <v>0</v>
      </c>
    </row>
    <row r="24" spans="1:6">
      <c r="A24" s="935" t="s">
        <v>50</v>
      </c>
      <c r="B24" s="939">
        <v>0</v>
      </c>
      <c r="C24" s="939">
        <v>0</v>
      </c>
      <c r="D24" s="939">
        <v>0</v>
      </c>
      <c r="E24" s="939">
        <v>0</v>
      </c>
      <c r="F24" s="939">
        <f>SUM(B24:E24)</f>
        <v>0</v>
      </c>
    </row>
    <row r="25" spans="1:6">
      <c r="A25" s="935" t="s">
        <v>136</v>
      </c>
      <c r="B25" s="939">
        <v>0</v>
      </c>
      <c r="C25" s="939">
        <v>0</v>
      </c>
      <c r="D25" s="939">
        <v>0</v>
      </c>
      <c r="E25" s="939">
        <v>0</v>
      </c>
      <c r="F25" s="939">
        <v>0</v>
      </c>
    </row>
    <row r="26" spans="1:6" ht="9" customHeight="1">
      <c r="A26" s="935"/>
      <c r="B26" s="939"/>
      <c r="C26" s="939"/>
      <c r="D26" s="939"/>
      <c r="E26" s="939"/>
      <c r="F26" s="939"/>
    </row>
    <row r="27" spans="1:6">
      <c r="A27" s="934" t="s">
        <v>1364</v>
      </c>
      <c r="B27" s="941">
        <v>0</v>
      </c>
      <c r="C27" s="941">
        <f>SUM(C28:C32)</f>
        <v>-1482592.82</v>
      </c>
      <c r="D27" s="941">
        <f>SUM(D28:D32)</f>
        <v>660396.79</v>
      </c>
      <c r="E27" s="941">
        <v>0</v>
      </c>
      <c r="F27" s="941">
        <f>SUM(F28:F32)</f>
        <v>-822196.02999999933</v>
      </c>
    </row>
    <row r="28" spans="1:6">
      <c r="A28" s="935" t="s">
        <v>137</v>
      </c>
      <c r="B28" s="939">
        <v>0</v>
      </c>
      <c r="C28" s="939">
        <v>0</v>
      </c>
      <c r="D28" s="940">
        <v>8785927.5999999996</v>
      </c>
      <c r="E28" s="939">
        <v>0</v>
      </c>
      <c r="F28" s="939">
        <f>SUM(B28:E28)</f>
        <v>8785927.5999999996</v>
      </c>
    </row>
    <row r="29" spans="1:6">
      <c r="A29" s="935" t="s">
        <v>54</v>
      </c>
      <c r="B29" s="939">
        <v>0</v>
      </c>
      <c r="C29" s="940">
        <v>-1482592.82</v>
      </c>
      <c r="D29" s="940">
        <v>-8125530.8099999996</v>
      </c>
      <c r="E29" s="939">
        <v>0</v>
      </c>
      <c r="F29" s="939">
        <f>SUM(B29:E29)</f>
        <v>-9608123.629999999</v>
      </c>
    </row>
    <row r="30" spans="1:6">
      <c r="A30" s="935" t="s">
        <v>138</v>
      </c>
      <c r="B30" s="939">
        <v>0</v>
      </c>
      <c r="C30" s="940">
        <v>0</v>
      </c>
      <c r="D30" s="940">
        <v>0</v>
      </c>
      <c r="E30" s="940">
        <v>0</v>
      </c>
      <c r="F30" s="939">
        <f t="shared" ref="F30:F32" si="4">SUM(B30:E30)</f>
        <v>0</v>
      </c>
    </row>
    <row r="31" spans="1:6">
      <c r="A31" s="935" t="s">
        <v>56</v>
      </c>
      <c r="B31" s="939">
        <v>0</v>
      </c>
      <c r="C31" s="940">
        <v>0</v>
      </c>
      <c r="D31" s="940">
        <v>0</v>
      </c>
      <c r="E31" s="940">
        <v>0</v>
      </c>
      <c r="F31" s="939">
        <f t="shared" si="4"/>
        <v>0</v>
      </c>
    </row>
    <row r="32" spans="1:6">
      <c r="A32" s="935" t="s">
        <v>57</v>
      </c>
      <c r="B32" s="939">
        <v>0</v>
      </c>
      <c r="C32" s="940">
        <v>0</v>
      </c>
      <c r="D32" s="940">
        <v>0</v>
      </c>
      <c r="E32" s="940">
        <v>0</v>
      </c>
      <c r="F32" s="939">
        <f t="shared" si="4"/>
        <v>0</v>
      </c>
    </row>
    <row r="33" spans="1:8" ht="9" customHeight="1">
      <c r="A33" s="935"/>
      <c r="B33" s="939"/>
      <c r="C33" s="940"/>
      <c r="D33" s="940"/>
      <c r="E33" s="940"/>
      <c r="F33" s="939"/>
    </row>
    <row r="34" spans="1:8" ht="22.5">
      <c r="A34" s="936" t="s">
        <v>1365</v>
      </c>
      <c r="B34" s="941">
        <v>0</v>
      </c>
      <c r="C34" s="941">
        <v>0</v>
      </c>
      <c r="D34" s="941">
        <v>0</v>
      </c>
      <c r="E34" s="941">
        <v>0</v>
      </c>
      <c r="F34" s="941">
        <v>0</v>
      </c>
    </row>
    <row r="35" spans="1:8">
      <c r="A35" s="935" t="s">
        <v>59</v>
      </c>
      <c r="B35" s="939">
        <v>0</v>
      </c>
      <c r="C35" s="939">
        <v>0</v>
      </c>
      <c r="D35" s="939">
        <v>0</v>
      </c>
      <c r="E35" s="939">
        <v>0</v>
      </c>
      <c r="F35" s="939">
        <v>0</v>
      </c>
    </row>
    <row r="36" spans="1:8">
      <c r="A36" s="935" t="s">
        <v>60</v>
      </c>
      <c r="B36" s="939">
        <v>0</v>
      </c>
      <c r="C36" s="939">
        <v>0</v>
      </c>
      <c r="D36" s="939">
        <v>0</v>
      </c>
      <c r="E36" s="939">
        <v>0</v>
      </c>
      <c r="F36" s="939">
        <v>0</v>
      </c>
    </row>
    <row r="37" spans="1:8" ht="9" customHeight="1">
      <c r="A37" s="935"/>
      <c r="B37" s="939"/>
      <c r="C37" s="940"/>
      <c r="D37" s="940"/>
      <c r="E37" s="939"/>
      <c r="F37" s="939"/>
    </row>
    <row r="38" spans="1:8" ht="20.100000000000001" customHeight="1">
      <c r="A38" s="937" t="s">
        <v>1366</v>
      </c>
      <c r="B38" s="938">
        <f>B34+B27+B22+B20</f>
        <v>170611429.36000001</v>
      </c>
      <c r="C38" s="938">
        <f t="shared" ref="C38:F38" si="5">C34+C27+C22+C20</f>
        <v>-28328014.25</v>
      </c>
      <c r="D38" s="938">
        <f>D34+D27+D22+D20</f>
        <v>8785927.5999999996</v>
      </c>
      <c r="E38" s="938">
        <f t="shared" si="5"/>
        <v>0</v>
      </c>
      <c r="F38" s="938">
        <f t="shared" si="5"/>
        <v>151069342.71000001</v>
      </c>
    </row>
    <row r="39" spans="1:8">
      <c r="A39" s="1115" t="s">
        <v>76</v>
      </c>
      <c r="B39" s="1115"/>
      <c r="C39" s="1115"/>
      <c r="D39" s="1115"/>
      <c r="E39" s="1115"/>
      <c r="F39" s="1115"/>
      <c r="G39" s="1115"/>
      <c r="H39" s="1115"/>
    </row>
    <row r="41" spans="1:8" ht="6.75" customHeight="1"/>
    <row r="43" spans="1:8" ht="12.75">
      <c r="A43" s="626"/>
      <c r="B43" s="626"/>
      <c r="C43" s="78"/>
      <c r="D43" s="69"/>
      <c r="E43" s="1096"/>
      <c r="F43" s="1096"/>
    </row>
    <row r="44" spans="1:8" ht="12.75">
      <c r="A44" s="1095" t="s">
        <v>1224</v>
      </c>
      <c r="B44" s="1095"/>
      <c r="C44" s="78"/>
      <c r="D44" s="1094" t="s">
        <v>1286</v>
      </c>
      <c r="E44" s="1094"/>
      <c r="F44" s="1094"/>
    </row>
    <row r="45" spans="1:8" ht="25.5" customHeight="1">
      <c r="A45" s="1093" t="s">
        <v>1219</v>
      </c>
      <c r="B45" s="1093"/>
      <c r="C45" s="84"/>
      <c r="D45" s="1116" t="s">
        <v>1349</v>
      </c>
      <c r="E45" s="1116"/>
      <c r="F45" s="1116"/>
    </row>
    <row r="46" spans="1:8" ht="12.75">
      <c r="A46" s="220"/>
      <c r="B46" s="221"/>
      <c r="C46" s="221"/>
      <c r="D46" s="221"/>
      <c r="E46" s="221"/>
      <c r="F46" s="221"/>
    </row>
  </sheetData>
  <sheetProtection formatCells="0" formatColumns="0" formatRows="0" autoFilter="0"/>
  <mergeCells count="7">
    <mergeCell ref="A1:F1"/>
    <mergeCell ref="A39:H39"/>
    <mergeCell ref="E43:F43"/>
    <mergeCell ref="D44:F44"/>
    <mergeCell ref="D45:F45"/>
    <mergeCell ref="A45:B45"/>
    <mergeCell ref="A44:B44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7"/>
  <sheetViews>
    <sheetView showGridLines="0" showWhiteSpace="0" topLeftCell="A25" zoomScaleNormal="100" workbookViewId="0">
      <selection activeCell="O51" sqref="O51"/>
    </sheetView>
  </sheetViews>
  <sheetFormatPr baseColWidth="10" defaultRowHeight="12.75"/>
  <cols>
    <col min="1" max="1" width="1.28515625" style="32" customWidth="1"/>
    <col min="2" max="3" width="3.7109375" style="32" customWidth="1"/>
    <col min="4" max="4" width="23.85546875" style="32" customWidth="1"/>
    <col min="5" max="5" width="21.42578125" style="32" customWidth="1"/>
    <col min="6" max="6" width="17.28515625" style="32" customWidth="1"/>
    <col min="7" max="8" width="18.7109375" style="47" customWidth="1"/>
    <col min="9" max="9" width="7.7109375" style="32" customWidth="1"/>
    <col min="10" max="11" width="3.7109375" style="22" customWidth="1"/>
    <col min="12" max="16" width="18.7109375" style="22" customWidth="1"/>
    <col min="17" max="17" width="1.85546875" style="22" customWidth="1"/>
    <col min="18" max="16384" width="11.42578125" style="22"/>
  </cols>
  <sheetData>
    <row r="1" spans="1:17" s="29" customFormat="1" ht="10.5" customHeight="1">
      <c r="A1" s="86"/>
      <c r="B1" s="114"/>
      <c r="C1" s="114"/>
      <c r="D1" s="114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14"/>
      <c r="Q1" s="114"/>
    </row>
    <row r="2" spans="1:17" ht="15" customHeight="1">
      <c r="A2" s="1089" t="s">
        <v>461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1089"/>
      <c r="O2" s="1089"/>
      <c r="P2" s="1089"/>
      <c r="Q2" s="1089"/>
    </row>
    <row r="3" spans="1:17" ht="15" customHeight="1">
      <c r="A3" s="1089" t="s">
        <v>1523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1089"/>
      <c r="O3" s="1089"/>
      <c r="P3" s="1089"/>
      <c r="Q3" s="114"/>
    </row>
    <row r="4" spans="1:17" ht="16.5" customHeight="1">
      <c r="A4" s="1089" t="s">
        <v>0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  <c r="L4" s="1089"/>
      <c r="M4" s="1089"/>
      <c r="N4" s="1089"/>
      <c r="O4" s="1089"/>
      <c r="P4" s="1089"/>
      <c r="Q4" s="1089"/>
    </row>
    <row r="5" spans="1:17" ht="3" customHeight="1">
      <c r="C5" s="30"/>
      <c r="D5" s="222"/>
      <c r="E5" s="26"/>
      <c r="F5" s="26"/>
      <c r="G5" s="26"/>
      <c r="H5" s="26"/>
      <c r="I5" s="26"/>
      <c r="J5" s="26"/>
      <c r="K5" s="26"/>
      <c r="L5" s="26"/>
      <c r="M5" s="26"/>
      <c r="N5" s="26"/>
      <c r="O5" s="115"/>
      <c r="P5" s="29"/>
      <c r="Q5" s="29"/>
    </row>
    <row r="6" spans="1:17" ht="19.5" customHeight="1">
      <c r="A6" s="92"/>
      <c r="B6" s="1117"/>
      <c r="C6" s="1117"/>
      <c r="D6" s="1117"/>
      <c r="E6" s="28"/>
      <c r="F6" s="28"/>
      <c r="G6" s="27" t="s">
        <v>3</v>
      </c>
      <c r="H6" s="1087" t="s">
        <v>535</v>
      </c>
      <c r="I6" s="1087"/>
      <c r="J6" s="1087"/>
      <c r="K6" s="1087"/>
      <c r="L6" s="1087"/>
      <c r="M6" s="1087"/>
      <c r="N6" s="1087"/>
      <c r="O6" s="28"/>
      <c r="P6" s="223"/>
      <c r="Q6" s="29"/>
    </row>
    <row r="7" spans="1:17" s="29" customFormat="1" ht="5.0999999999999996" customHeight="1">
      <c r="A7" s="32"/>
      <c r="B7" s="30"/>
      <c r="C7" s="30"/>
      <c r="D7" s="222"/>
      <c r="E7" s="30"/>
      <c r="F7" s="30"/>
      <c r="G7" s="224"/>
      <c r="H7" s="224"/>
      <c r="I7" s="222"/>
    </row>
    <row r="8" spans="1:17" s="29" customFormat="1" ht="3" customHeight="1">
      <c r="A8" s="32"/>
      <c r="B8" s="32"/>
      <c r="C8" s="225"/>
      <c r="D8" s="222"/>
      <c r="E8" s="225"/>
      <c r="F8" s="225"/>
      <c r="G8" s="226"/>
      <c r="H8" s="226"/>
      <c r="I8" s="222"/>
    </row>
    <row r="9" spans="1:17" s="29" customFormat="1" ht="31.5" customHeight="1">
      <c r="A9" s="227"/>
      <c r="B9" s="1118" t="s">
        <v>74</v>
      </c>
      <c r="C9" s="1118"/>
      <c r="D9" s="1118"/>
      <c r="E9" s="1118"/>
      <c r="F9" s="38"/>
      <c r="G9" s="37">
        <v>2021</v>
      </c>
      <c r="H9" s="37">
        <v>2020</v>
      </c>
      <c r="I9" s="228"/>
      <c r="J9" s="1118" t="s">
        <v>74</v>
      </c>
      <c r="K9" s="1118"/>
      <c r="L9" s="1118"/>
      <c r="M9" s="1118"/>
      <c r="N9" s="38"/>
      <c r="O9" s="37">
        <v>2021</v>
      </c>
      <c r="P9" s="37">
        <v>2020</v>
      </c>
      <c r="Q9" s="229"/>
    </row>
    <row r="10" spans="1:17" s="29" customFormat="1" ht="3" customHeight="1">
      <c r="A10" s="41"/>
      <c r="B10" s="32"/>
      <c r="C10" s="32"/>
      <c r="D10" s="42"/>
      <c r="E10" s="42"/>
      <c r="F10" s="42"/>
      <c r="G10" s="230"/>
      <c r="H10" s="230"/>
      <c r="I10" s="32"/>
      <c r="P10" s="1067"/>
      <c r="Q10" s="44"/>
    </row>
    <row r="11" spans="1:17" s="29" customFormat="1">
      <c r="A11" s="118"/>
      <c r="B11" s="47"/>
      <c r="C11" s="119"/>
      <c r="D11" s="119"/>
      <c r="E11" s="119"/>
      <c r="F11" s="119"/>
      <c r="G11" s="230"/>
      <c r="H11" s="230"/>
      <c r="I11" s="47"/>
      <c r="P11" s="1067"/>
      <c r="Q11" s="44"/>
    </row>
    <row r="12" spans="1:17" ht="17.25" customHeight="1">
      <c r="A12" s="118"/>
      <c r="B12" s="1119" t="s">
        <v>164</v>
      </c>
      <c r="C12" s="1119"/>
      <c r="D12" s="1119"/>
      <c r="E12" s="1119"/>
      <c r="F12" s="1119"/>
      <c r="G12" s="230"/>
      <c r="H12" s="230"/>
      <c r="I12" s="47"/>
      <c r="J12" s="1119" t="s">
        <v>165</v>
      </c>
      <c r="K12" s="1119"/>
      <c r="L12" s="1119"/>
      <c r="M12" s="1119"/>
      <c r="N12" s="1119"/>
      <c r="O12" s="231"/>
      <c r="P12" s="231"/>
      <c r="Q12" s="44"/>
    </row>
    <row r="13" spans="1:17" ht="17.25" customHeight="1">
      <c r="A13" s="118"/>
      <c r="B13" s="47"/>
      <c r="C13" s="119"/>
      <c r="D13" s="47"/>
      <c r="E13" s="119"/>
      <c r="F13" s="119"/>
      <c r="G13" s="230"/>
      <c r="H13" s="230"/>
      <c r="I13" s="47"/>
      <c r="J13" s="47"/>
      <c r="K13" s="119"/>
      <c r="L13" s="119"/>
      <c r="M13" s="119"/>
      <c r="N13" s="119"/>
      <c r="O13" s="231"/>
      <c r="P13" s="231"/>
      <c r="Q13" s="44"/>
    </row>
    <row r="14" spans="1:17" ht="17.25" customHeight="1">
      <c r="A14" s="118"/>
      <c r="B14" s="47"/>
      <c r="C14" s="1119" t="s">
        <v>65</v>
      </c>
      <c r="D14" s="1119"/>
      <c r="E14" s="1119"/>
      <c r="F14" s="1119"/>
      <c r="G14" s="232">
        <f>SUM(G15:G25)</f>
        <v>50692065.410000004</v>
      </c>
      <c r="H14" s="232">
        <f>SUM(H15:H25)</f>
        <v>115355747.34999999</v>
      </c>
      <c r="I14" s="47"/>
      <c r="J14" s="47"/>
      <c r="K14" s="1119" t="s">
        <v>65</v>
      </c>
      <c r="L14" s="1119"/>
      <c r="M14" s="1119"/>
      <c r="N14" s="1119"/>
      <c r="O14" s="232">
        <f>SUM(O15:O17)</f>
        <v>0</v>
      </c>
      <c r="P14" s="232">
        <f>SUM(P15:P17)</f>
        <v>6038384.6600000001</v>
      </c>
      <c r="Q14" s="44"/>
    </row>
    <row r="15" spans="1:17" ht="15" customHeight="1">
      <c r="A15" s="118"/>
      <c r="B15" s="47"/>
      <c r="C15" s="119"/>
      <c r="D15" s="1120" t="s">
        <v>86</v>
      </c>
      <c r="E15" s="1120"/>
      <c r="F15" s="1120"/>
      <c r="G15" s="233">
        <v>0</v>
      </c>
      <c r="H15" s="233">
        <v>0</v>
      </c>
      <c r="I15" s="47"/>
      <c r="J15" s="47"/>
      <c r="K15" s="29"/>
      <c r="L15" s="1121" t="s">
        <v>32</v>
      </c>
      <c r="M15" s="1121"/>
      <c r="N15" s="1121"/>
      <c r="O15" s="233">
        <v>840778.58</v>
      </c>
      <c r="P15" s="233">
        <v>840976.61</v>
      </c>
      <c r="Q15" s="44"/>
    </row>
    <row r="16" spans="1:17" ht="15" customHeight="1">
      <c r="A16" s="118"/>
      <c r="B16" s="47"/>
      <c r="C16" s="119"/>
      <c r="D16" s="1120" t="s">
        <v>187</v>
      </c>
      <c r="E16" s="1120"/>
      <c r="F16" s="1120"/>
      <c r="G16" s="233">
        <v>0</v>
      </c>
      <c r="H16" s="233">
        <v>0</v>
      </c>
      <c r="I16" s="47"/>
      <c r="J16" s="47"/>
      <c r="K16" s="29"/>
      <c r="L16" s="1121" t="s">
        <v>34</v>
      </c>
      <c r="M16" s="1121"/>
      <c r="N16" s="1121"/>
      <c r="O16" s="233">
        <v>100350</v>
      </c>
      <c r="P16" s="233">
        <v>5693808.4500000002</v>
      </c>
      <c r="Q16" s="44"/>
    </row>
    <row r="17" spans="1:17" ht="15" customHeight="1">
      <c r="A17" s="118"/>
      <c r="B17" s="47"/>
      <c r="C17" s="234"/>
      <c r="D17" s="1120" t="s">
        <v>166</v>
      </c>
      <c r="E17" s="1120"/>
      <c r="F17" s="1120"/>
      <c r="G17" s="233">
        <v>0</v>
      </c>
      <c r="H17" s="233">
        <v>0</v>
      </c>
      <c r="I17" s="47"/>
      <c r="J17" s="47"/>
      <c r="K17" s="230"/>
      <c r="L17" s="1121" t="s">
        <v>191</v>
      </c>
      <c r="M17" s="1121"/>
      <c r="N17" s="1121"/>
      <c r="O17" s="233">
        <v>-941128.58</v>
      </c>
      <c r="P17" s="233">
        <v>-496400.4</v>
      </c>
      <c r="Q17" s="44"/>
    </row>
    <row r="18" spans="1:17" ht="15" customHeight="1">
      <c r="A18" s="118"/>
      <c r="B18" s="47"/>
      <c r="C18" s="234"/>
      <c r="D18" s="1120" t="s">
        <v>92</v>
      </c>
      <c r="E18" s="1120"/>
      <c r="F18" s="1120"/>
      <c r="G18" s="233">
        <v>0</v>
      </c>
      <c r="H18" s="233">
        <v>0</v>
      </c>
      <c r="I18" s="47"/>
      <c r="J18" s="47"/>
      <c r="K18" s="230"/>
      <c r="Q18" s="44"/>
    </row>
    <row r="19" spans="1:17" ht="15" customHeight="1">
      <c r="A19" s="118"/>
      <c r="B19" s="47"/>
      <c r="C19" s="234"/>
      <c r="D19" s="1120" t="s">
        <v>93</v>
      </c>
      <c r="E19" s="1120"/>
      <c r="F19" s="1120"/>
      <c r="G19" s="233">
        <v>0</v>
      </c>
      <c r="H19" s="233">
        <v>0</v>
      </c>
      <c r="I19" s="47"/>
      <c r="J19" s="47"/>
      <c r="K19" s="235" t="s">
        <v>66</v>
      </c>
      <c r="L19" s="235"/>
      <c r="M19" s="235"/>
      <c r="N19" s="235"/>
      <c r="O19" s="232">
        <f>SUM(O20:O22)</f>
        <v>3204066.07</v>
      </c>
      <c r="P19" s="232">
        <f>SUM(P20:P22)</f>
        <v>952823.24</v>
      </c>
      <c r="Q19" s="44"/>
    </row>
    <row r="20" spans="1:17" ht="15" customHeight="1">
      <c r="A20" s="118"/>
      <c r="B20" s="47"/>
      <c r="C20" s="234"/>
      <c r="D20" s="1120" t="s">
        <v>94</v>
      </c>
      <c r="E20" s="1120"/>
      <c r="F20" s="1120"/>
      <c r="G20" s="233">
        <v>0</v>
      </c>
      <c r="H20" s="233">
        <v>0</v>
      </c>
      <c r="I20" s="47"/>
      <c r="J20" s="47"/>
      <c r="K20" s="230"/>
      <c r="L20" s="234" t="s">
        <v>32</v>
      </c>
      <c r="M20" s="234"/>
      <c r="N20" s="234"/>
      <c r="O20" s="233">
        <v>0</v>
      </c>
      <c r="P20" s="233">
        <v>1681755.19</v>
      </c>
      <c r="Q20" s="44"/>
    </row>
    <row r="21" spans="1:17" ht="15" customHeight="1">
      <c r="A21" s="118"/>
      <c r="B21" s="47"/>
      <c r="C21" s="234"/>
      <c r="D21" s="1120" t="s">
        <v>96</v>
      </c>
      <c r="E21" s="1120"/>
      <c r="F21" s="1120"/>
      <c r="G21" s="233">
        <v>6309452.5899999999</v>
      </c>
      <c r="H21" s="233">
        <v>6114515.2599999998</v>
      </c>
      <c r="I21" s="47"/>
      <c r="J21" s="47"/>
      <c r="K21" s="230"/>
      <c r="L21" s="1121" t="s">
        <v>34</v>
      </c>
      <c r="M21" s="1121"/>
      <c r="N21" s="1121"/>
      <c r="O21" s="233">
        <v>3204066.07</v>
      </c>
      <c r="P21" s="233">
        <v>-728931.95</v>
      </c>
      <c r="Q21" s="44"/>
    </row>
    <row r="22" spans="1:17" ht="28.5" customHeight="1">
      <c r="A22" s="118"/>
      <c r="B22" s="47"/>
      <c r="C22" s="234"/>
      <c r="D22" s="1120" t="s">
        <v>98</v>
      </c>
      <c r="E22" s="1120"/>
      <c r="F22" s="1120"/>
      <c r="G22" s="233">
        <v>0</v>
      </c>
      <c r="H22" s="233">
        <v>0</v>
      </c>
      <c r="I22" s="47"/>
      <c r="J22" s="47"/>
      <c r="K22" s="29"/>
      <c r="L22" s="1121" t="s">
        <v>192</v>
      </c>
      <c r="M22" s="1121"/>
      <c r="N22" s="1121"/>
      <c r="O22" s="233">
        <v>0</v>
      </c>
      <c r="P22" s="842">
        <v>0</v>
      </c>
      <c r="Q22" s="44"/>
    </row>
    <row r="23" spans="1:17" ht="15" customHeight="1">
      <c r="A23" s="118"/>
      <c r="B23" s="47"/>
      <c r="C23" s="234"/>
      <c r="D23" s="1120" t="s">
        <v>103</v>
      </c>
      <c r="E23" s="1120"/>
      <c r="F23" s="1120"/>
      <c r="G23" s="233">
        <v>23127784.34</v>
      </c>
      <c r="H23" s="233">
        <v>48860736.899999999</v>
      </c>
      <c r="I23" s="47"/>
      <c r="J23" s="47"/>
      <c r="K23" s="1119" t="s">
        <v>167</v>
      </c>
      <c r="L23" s="1119"/>
      <c r="M23" s="1119"/>
      <c r="N23" s="1119"/>
      <c r="O23" s="232">
        <f>(O14-O19)</f>
        <v>-3204066.07</v>
      </c>
      <c r="P23" s="232">
        <f>(P14-P19)</f>
        <v>5085561.42</v>
      </c>
      <c r="Q23" s="44"/>
    </row>
    <row r="24" spans="1:17" ht="15" customHeight="1">
      <c r="A24" s="118"/>
      <c r="B24" s="47"/>
      <c r="C24" s="234"/>
      <c r="D24" s="1120" t="s">
        <v>188</v>
      </c>
      <c r="E24" s="1120"/>
      <c r="F24" s="1120"/>
      <c r="G24" s="233">
        <v>21073310.629999999</v>
      </c>
      <c r="H24" s="233">
        <v>59602297.75</v>
      </c>
      <c r="I24" s="47"/>
      <c r="J24" s="47"/>
      <c r="Q24" s="44"/>
    </row>
    <row r="25" spans="1:17" ht="15" customHeight="1">
      <c r="A25" s="118"/>
      <c r="B25" s="47"/>
      <c r="C25" s="234"/>
      <c r="D25" s="1120" t="s">
        <v>189</v>
      </c>
      <c r="E25" s="1120"/>
      <c r="F25" s="154"/>
      <c r="G25" s="233">
        <v>181517.85</v>
      </c>
      <c r="H25" s="233">
        <v>778197.44</v>
      </c>
      <c r="I25" s="47"/>
      <c r="J25" s="29"/>
      <c r="Q25" s="44"/>
    </row>
    <row r="26" spans="1:17" ht="15" customHeight="1">
      <c r="A26" s="118"/>
      <c r="B26" s="47"/>
      <c r="C26" s="119"/>
      <c r="D26" s="47"/>
      <c r="E26" s="119"/>
      <c r="F26" s="119"/>
      <c r="G26" s="230"/>
      <c r="H26" s="230"/>
      <c r="I26" s="47"/>
      <c r="J26" s="1119" t="s">
        <v>168</v>
      </c>
      <c r="K26" s="1119"/>
      <c r="L26" s="1119"/>
      <c r="M26" s="1119"/>
      <c r="N26" s="1119"/>
      <c r="O26" s="29"/>
      <c r="P26" s="1067"/>
      <c r="Q26" s="44"/>
    </row>
    <row r="27" spans="1:17" ht="15" customHeight="1">
      <c r="A27" s="118"/>
      <c r="B27" s="47"/>
      <c r="C27" s="1119" t="s">
        <v>66</v>
      </c>
      <c r="D27" s="1119"/>
      <c r="E27" s="1119"/>
      <c r="F27" s="1119"/>
      <c r="G27" s="232">
        <f>SUM(G28:G46)</f>
        <v>41845414.280000001</v>
      </c>
      <c r="H27" s="232">
        <f>SUM(H28:H46)</f>
        <v>102800325.56999999</v>
      </c>
      <c r="I27" s="47"/>
      <c r="J27" s="47"/>
      <c r="K27" s="119"/>
      <c r="L27" s="47"/>
      <c r="M27" s="154"/>
      <c r="N27" s="154"/>
      <c r="O27" s="231"/>
      <c r="P27" s="231"/>
      <c r="Q27" s="44"/>
    </row>
    <row r="28" spans="1:17" ht="15" customHeight="1">
      <c r="A28" s="118"/>
      <c r="B28" s="47"/>
      <c r="C28" s="235"/>
      <c r="D28" s="1120" t="s">
        <v>169</v>
      </c>
      <c r="E28" s="1120"/>
      <c r="F28" s="1120"/>
      <c r="G28" s="1044">
        <v>37634183.590000004</v>
      </c>
      <c r="H28" s="1044">
        <v>79791764.349999994</v>
      </c>
      <c r="I28" s="47"/>
      <c r="J28" s="47"/>
      <c r="K28" s="235" t="s">
        <v>65</v>
      </c>
      <c r="L28" s="235"/>
      <c r="M28" s="235"/>
      <c r="N28" s="235"/>
      <c r="O28" s="232">
        <f>O29+O32</f>
        <v>0</v>
      </c>
      <c r="P28" s="232">
        <f>P29+P32</f>
        <v>0</v>
      </c>
      <c r="Q28" s="44"/>
    </row>
    <row r="29" spans="1:17" ht="15" customHeight="1">
      <c r="A29" s="118"/>
      <c r="B29" s="47"/>
      <c r="C29" s="235"/>
      <c r="D29" s="1120" t="s">
        <v>89</v>
      </c>
      <c r="E29" s="1120"/>
      <c r="F29" s="1120"/>
      <c r="G29" s="1044">
        <v>235191.11</v>
      </c>
      <c r="H29" s="1044">
        <v>3764640.03</v>
      </c>
      <c r="I29" s="47"/>
      <c r="J29" s="29"/>
      <c r="K29" s="29"/>
      <c r="L29" s="234" t="s">
        <v>170</v>
      </c>
      <c r="M29" s="234"/>
      <c r="N29" s="234"/>
      <c r="O29" s="233">
        <f>SUM(O30:O31)</f>
        <v>0</v>
      </c>
      <c r="P29" s="233">
        <f>SUM(P30:P31)</f>
        <v>0</v>
      </c>
      <c r="Q29" s="44"/>
    </row>
    <row r="30" spans="1:17" ht="15" customHeight="1">
      <c r="A30" s="118"/>
      <c r="B30" s="47"/>
      <c r="C30" s="235"/>
      <c r="D30" s="1120" t="s">
        <v>91</v>
      </c>
      <c r="E30" s="1120"/>
      <c r="F30" s="1120"/>
      <c r="G30" s="1044">
        <v>3976039.58</v>
      </c>
      <c r="H30" s="1044">
        <v>18043918.809999999</v>
      </c>
      <c r="I30" s="47"/>
      <c r="J30" s="47"/>
      <c r="K30" s="235"/>
      <c r="L30" s="234" t="s">
        <v>171</v>
      </c>
      <c r="M30" s="234"/>
      <c r="N30" s="234"/>
      <c r="O30" s="233">
        <v>0</v>
      </c>
      <c r="P30" s="233">
        <v>0</v>
      </c>
      <c r="Q30" s="44"/>
    </row>
    <row r="31" spans="1:17" ht="15" customHeight="1">
      <c r="A31" s="118"/>
      <c r="B31" s="47"/>
      <c r="C31" s="119"/>
      <c r="D31" s="47"/>
      <c r="E31" s="119"/>
      <c r="F31" s="119"/>
      <c r="G31" s="842"/>
      <c r="H31" s="842"/>
      <c r="I31" s="47"/>
      <c r="J31" s="47"/>
      <c r="K31" s="235"/>
      <c r="L31" s="234" t="s">
        <v>173</v>
      </c>
      <c r="M31" s="234"/>
      <c r="N31" s="234"/>
      <c r="O31" s="233">
        <v>0</v>
      </c>
      <c r="P31" s="233">
        <v>0</v>
      </c>
      <c r="Q31" s="44"/>
    </row>
    <row r="32" spans="1:17" ht="15" customHeight="1">
      <c r="A32" s="118"/>
      <c r="B32" s="47"/>
      <c r="C32" s="235"/>
      <c r="D32" s="1120" t="s">
        <v>95</v>
      </c>
      <c r="E32" s="1120"/>
      <c r="F32" s="1120"/>
      <c r="G32" s="233">
        <v>0</v>
      </c>
      <c r="H32" s="233">
        <v>0</v>
      </c>
      <c r="I32" s="47"/>
      <c r="J32" s="47"/>
      <c r="K32" s="235"/>
      <c r="L32" s="1121" t="s">
        <v>293</v>
      </c>
      <c r="M32" s="1121"/>
      <c r="N32" s="1121"/>
      <c r="O32" s="233">
        <v>0</v>
      </c>
      <c r="P32" s="233">
        <v>0</v>
      </c>
      <c r="Q32" s="44"/>
    </row>
    <row r="33" spans="1:19" ht="15" customHeight="1">
      <c r="A33" s="118"/>
      <c r="B33" s="47"/>
      <c r="C33" s="235"/>
      <c r="D33" s="1120" t="s">
        <v>172</v>
      </c>
      <c r="E33" s="1120"/>
      <c r="F33" s="1120"/>
      <c r="G33" s="233">
        <v>0</v>
      </c>
      <c r="H33" s="233">
        <v>0</v>
      </c>
      <c r="I33" s="47"/>
      <c r="J33" s="47"/>
      <c r="K33" s="230"/>
      <c r="Q33" s="44"/>
    </row>
    <row r="34" spans="1:19" ht="15" customHeight="1">
      <c r="A34" s="118"/>
      <c r="B34" s="47"/>
      <c r="C34" s="235"/>
      <c r="D34" s="1120" t="s">
        <v>174</v>
      </c>
      <c r="E34" s="1120"/>
      <c r="F34" s="1120"/>
      <c r="G34" s="233">
        <v>0</v>
      </c>
      <c r="H34" s="233">
        <v>0</v>
      </c>
      <c r="I34" s="47"/>
      <c r="J34" s="47"/>
      <c r="K34" s="235" t="s">
        <v>66</v>
      </c>
      <c r="L34" s="235"/>
      <c r="M34" s="235"/>
      <c r="N34" s="235"/>
      <c r="O34" s="232">
        <f>O35+O38</f>
        <v>9444863.3599999994</v>
      </c>
      <c r="P34" s="232">
        <f>P35+P38</f>
        <v>556571.03</v>
      </c>
      <c r="Q34" s="44"/>
    </row>
    <row r="35" spans="1:19" ht="15" customHeight="1">
      <c r="A35" s="118"/>
      <c r="B35" s="47"/>
      <c r="C35" s="235"/>
      <c r="D35" s="1120" t="s">
        <v>100</v>
      </c>
      <c r="E35" s="1120"/>
      <c r="F35" s="1120"/>
      <c r="G35" s="233">
        <v>0</v>
      </c>
      <c r="H35" s="233">
        <v>1200002.3799999999</v>
      </c>
      <c r="I35" s="47"/>
      <c r="J35" s="47"/>
      <c r="K35" s="29"/>
      <c r="L35" s="234" t="s">
        <v>175</v>
      </c>
      <c r="M35" s="234"/>
      <c r="N35" s="234"/>
      <c r="O35" s="233">
        <f>SUM(O36:O37)</f>
        <v>0</v>
      </c>
      <c r="P35" s="233">
        <f>SUM(P36:P37)</f>
        <v>0</v>
      </c>
      <c r="Q35" s="44"/>
    </row>
    <row r="36" spans="1:19" ht="15" customHeight="1">
      <c r="A36" s="118"/>
      <c r="B36" s="47"/>
      <c r="C36" s="235"/>
      <c r="D36" s="1120" t="s">
        <v>102</v>
      </c>
      <c r="E36" s="1120"/>
      <c r="F36" s="1120"/>
      <c r="G36" s="233">
        <v>0</v>
      </c>
      <c r="H36" s="233">
        <v>0</v>
      </c>
      <c r="I36" s="47"/>
      <c r="J36" s="47"/>
      <c r="K36" s="235"/>
      <c r="L36" s="234" t="s">
        <v>171</v>
      </c>
      <c r="M36" s="234"/>
      <c r="N36" s="234"/>
      <c r="O36" s="233">
        <v>0</v>
      </c>
      <c r="P36" s="233">
        <v>0</v>
      </c>
      <c r="Q36" s="44"/>
    </row>
    <row r="37" spans="1:19" ht="15" customHeight="1">
      <c r="A37" s="118"/>
      <c r="B37" s="47"/>
      <c r="C37" s="235"/>
      <c r="D37" s="1120" t="s">
        <v>104</v>
      </c>
      <c r="E37" s="1120"/>
      <c r="F37" s="1120"/>
      <c r="G37" s="233">
        <v>0</v>
      </c>
      <c r="H37" s="233">
        <v>0</v>
      </c>
      <c r="I37" s="47"/>
      <c r="J37" s="29"/>
      <c r="K37" s="235"/>
      <c r="L37" s="234" t="s">
        <v>173</v>
      </c>
      <c r="M37" s="234"/>
      <c r="N37" s="234"/>
      <c r="O37" s="233">
        <v>0</v>
      </c>
      <c r="P37" s="233">
        <v>0</v>
      </c>
      <c r="Q37" s="44"/>
    </row>
    <row r="38" spans="1:19" ht="15" customHeight="1">
      <c r="A38" s="118"/>
      <c r="B38" s="47"/>
      <c r="C38" s="235"/>
      <c r="D38" s="1120" t="s">
        <v>105</v>
      </c>
      <c r="E38" s="1120"/>
      <c r="F38" s="1120"/>
      <c r="G38" s="233">
        <v>0</v>
      </c>
      <c r="H38" s="233">
        <v>0</v>
      </c>
      <c r="I38" s="47"/>
      <c r="J38" s="47"/>
      <c r="K38" s="235"/>
      <c r="L38" s="1121" t="s">
        <v>294</v>
      </c>
      <c r="M38" s="1121"/>
      <c r="N38" s="1121"/>
      <c r="O38" s="233">
        <v>9444863.3599999994</v>
      </c>
      <c r="P38" s="233">
        <v>556571.03</v>
      </c>
      <c r="Q38" s="44"/>
    </row>
    <row r="39" spans="1:19" ht="15" customHeight="1">
      <c r="A39" s="118"/>
      <c r="B39" s="47"/>
      <c r="C39" s="235"/>
      <c r="D39" s="1120" t="s">
        <v>106</v>
      </c>
      <c r="E39" s="1120"/>
      <c r="F39" s="1120"/>
      <c r="G39" s="233">
        <v>0</v>
      </c>
      <c r="H39" s="233">
        <v>0</v>
      </c>
      <c r="I39" s="47"/>
      <c r="J39" s="47"/>
      <c r="K39" s="230"/>
      <c r="O39" s="842"/>
      <c r="P39" s="842"/>
      <c r="Q39" s="44"/>
    </row>
    <row r="40" spans="1:19" ht="15" customHeight="1">
      <c r="A40" s="118"/>
      <c r="B40" s="47"/>
      <c r="C40" s="235"/>
      <c r="D40" s="1120" t="s">
        <v>108</v>
      </c>
      <c r="E40" s="1120"/>
      <c r="F40" s="1120"/>
      <c r="G40" s="233">
        <v>0</v>
      </c>
      <c r="H40" s="233">
        <v>0</v>
      </c>
      <c r="I40" s="47"/>
      <c r="J40" s="47"/>
      <c r="K40" s="1119" t="s">
        <v>177</v>
      </c>
      <c r="L40" s="1119"/>
      <c r="M40" s="1119"/>
      <c r="N40" s="1119"/>
      <c r="O40" s="232">
        <f>O28-O34</f>
        <v>-9444863.3599999994</v>
      </c>
      <c r="P40" s="232">
        <f>P28-P34</f>
        <v>-556571.03</v>
      </c>
      <c r="Q40" s="44"/>
    </row>
    <row r="41" spans="1:19" ht="15" customHeight="1">
      <c r="A41" s="118"/>
      <c r="B41" s="47"/>
      <c r="C41" s="119"/>
      <c r="D41" s="47"/>
      <c r="E41" s="119"/>
      <c r="F41" s="119"/>
      <c r="G41" s="230"/>
      <c r="H41" s="230"/>
      <c r="I41" s="47"/>
      <c r="J41" s="47"/>
      <c r="Q41" s="44"/>
    </row>
    <row r="42" spans="1:19" ht="15" customHeight="1">
      <c r="A42" s="118"/>
      <c r="B42" s="47"/>
      <c r="C42" s="235"/>
      <c r="D42" s="1120" t="s">
        <v>176</v>
      </c>
      <c r="E42" s="1120"/>
      <c r="F42" s="1120"/>
      <c r="G42" s="233">
        <v>0</v>
      </c>
      <c r="H42" s="233">
        <v>0</v>
      </c>
      <c r="I42" s="47"/>
      <c r="J42" s="47"/>
      <c r="Q42" s="44"/>
    </row>
    <row r="43" spans="1:19" ht="25.5" customHeight="1">
      <c r="A43" s="118"/>
      <c r="B43" s="47"/>
      <c r="C43" s="235"/>
      <c r="D43" s="1120" t="s">
        <v>135</v>
      </c>
      <c r="E43" s="1120"/>
      <c r="F43" s="1120"/>
      <c r="G43" s="233">
        <v>0</v>
      </c>
      <c r="H43" s="233">
        <v>0</v>
      </c>
      <c r="I43" s="47"/>
      <c r="J43" s="1122" t="s">
        <v>179</v>
      </c>
      <c r="K43" s="1122"/>
      <c r="L43" s="1122"/>
      <c r="M43" s="1122"/>
      <c r="N43" s="1122"/>
      <c r="O43" s="236">
        <f>O48-O47</f>
        <v>-3802278.3000000045</v>
      </c>
      <c r="P43" s="236">
        <f>P48-P47</f>
        <v>17084412.170000002</v>
      </c>
      <c r="Q43" s="44"/>
    </row>
    <row r="44" spans="1:19" ht="15" customHeight="1">
      <c r="A44" s="118"/>
      <c r="B44" s="47"/>
      <c r="C44" s="235"/>
      <c r="D44" s="1120" t="s">
        <v>115</v>
      </c>
      <c r="E44" s="1120"/>
      <c r="F44" s="1120"/>
      <c r="G44" s="233">
        <v>0</v>
      </c>
      <c r="H44" s="233">
        <v>0</v>
      </c>
      <c r="I44" s="47"/>
      <c r="O44" s="646"/>
      <c r="P44" s="646"/>
      <c r="Q44" s="44"/>
    </row>
    <row r="45" spans="1:19" ht="15" customHeight="1">
      <c r="A45" s="118"/>
      <c r="B45" s="47"/>
      <c r="C45" s="230"/>
      <c r="D45" s="230"/>
      <c r="E45" s="230"/>
      <c r="F45" s="230"/>
      <c r="G45" s="230"/>
      <c r="H45" s="230"/>
      <c r="I45" s="47"/>
      <c r="O45" s="646"/>
      <c r="P45" s="646"/>
      <c r="Q45" s="44"/>
    </row>
    <row r="46" spans="1:19" ht="15" customHeight="1">
      <c r="A46" s="118"/>
      <c r="B46" s="47"/>
      <c r="C46" s="235"/>
      <c r="D46" s="1120" t="s">
        <v>190</v>
      </c>
      <c r="E46" s="1120"/>
      <c r="F46" s="1120"/>
      <c r="G46" s="233">
        <v>0</v>
      </c>
      <c r="H46" s="233">
        <v>0</v>
      </c>
      <c r="I46" s="47"/>
      <c r="O46" s="646"/>
      <c r="P46" s="646"/>
      <c r="Q46" s="44"/>
    </row>
    <row r="47" spans="1:19" ht="15">
      <c r="A47" s="118"/>
      <c r="B47" s="47"/>
      <c r="C47" s="119"/>
      <c r="D47" s="47"/>
      <c r="E47" s="119"/>
      <c r="F47" s="119"/>
      <c r="G47" s="230"/>
      <c r="H47" s="230"/>
      <c r="I47" s="47"/>
      <c r="J47" s="1122" t="s">
        <v>183</v>
      </c>
      <c r="K47" s="1122"/>
      <c r="L47" s="1122"/>
      <c r="M47" s="1122"/>
      <c r="N47" s="1122"/>
      <c r="O47" s="843">
        <v>45823361.490000002</v>
      </c>
      <c r="P47" s="843">
        <v>28738949.32</v>
      </c>
      <c r="Q47" s="44"/>
    </row>
    <row r="48" spans="1:19" s="240" customFormat="1" ht="15">
      <c r="A48" s="237"/>
      <c r="B48" s="238"/>
      <c r="C48" s="1119" t="s">
        <v>178</v>
      </c>
      <c r="D48" s="1119"/>
      <c r="E48" s="1119"/>
      <c r="F48" s="1119"/>
      <c r="G48" s="236">
        <f>G14-G27</f>
        <v>8846651.1300000027</v>
      </c>
      <c r="H48" s="236">
        <f>H14-H27</f>
        <v>12555421.780000001</v>
      </c>
      <c r="I48" s="238"/>
      <c r="J48" s="1122" t="s">
        <v>1179</v>
      </c>
      <c r="K48" s="1122"/>
      <c r="L48" s="1122"/>
      <c r="M48" s="1122"/>
      <c r="N48" s="1122"/>
      <c r="O48" s="843">
        <v>42021083.189999998</v>
      </c>
      <c r="P48" s="843">
        <v>45823361.490000002</v>
      </c>
      <c r="Q48" s="239"/>
      <c r="S48" s="1048"/>
    </row>
    <row r="49" spans="1:19" s="240" customFormat="1">
      <c r="A49" s="237"/>
      <c r="B49" s="238"/>
      <c r="C49" s="235"/>
      <c r="D49" s="235"/>
      <c r="E49" s="235"/>
      <c r="F49" s="235"/>
      <c r="G49" s="236"/>
      <c r="H49" s="236"/>
      <c r="I49" s="238"/>
      <c r="O49" s="241"/>
      <c r="Q49" s="239"/>
    </row>
    <row r="50" spans="1:19" ht="14.25" customHeight="1">
      <c r="A50" s="242"/>
      <c r="B50" s="111"/>
      <c r="C50" s="243"/>
      <c r="D50" s="243"/>
      <c r="E50" s="243"/>
      <c r="F50" s="243"/>
      <c r="G50" s="244"/>
      <c r="H50" s="244"/>
      <c r="I50" s="111"/>
      <c r="J50" s="69"/>
      <c r="K50" s="69"/>
      <c r="L50" s="69"/>
      <c r="M50" s="69"/>
      <c r="N50" s="69"/>
      <c r="O50" s="245"/>
      <c r="P50" s="69"/>
      <c r="Q50" s="71"/>
      <c r="S50" s="646"/>
    </row>
    <row r="51" spans="1:19" ht="14.25" customHeight="1">
      <c r="A51" s="47"/>
      <c r="I51" s="47"/>
      <c r="J51" s="47"/>
      <c r="K51" s="230"/>
      <c r="L51" s="230"/>
      <c r="M51" s="230"/>
      <c r="N51" s="230"/>
      <c r="O51" s="231"/>
      <c r="P51" s="231"/>
      <c r="Q51" s="29"/>
    </row>
    <row r="52" spans="1:19" ht="5.25" customHeight="1">
      <c r="A52" s="47"/>
      <c r="I52" s="47"/>
      <c r="J52" s="29"/>
      <c r="K52" s="29"/>
      <c r="L52" s="29"/>
      <c r="M52" s="29"/>
      <c r="N52" s="29"/>
      <c r="O52" s="838"/>
      <c r="P52" s="29"/>
      <c r="Q52" s="29"/>
    </row>
    <row r="53" spans="1:19" ht="15" customHeight="1">
      <c r="A53" s="29"/>
      <c r="B53" s="512" t="s">
        <v>76</v>
      </c>
      <c r="C53" s="56"/>
      <c r="D53" s="56"/>
      <c r="E53" s="56"/>
      <c r="F53" s="56"/>
      <c r="G53" s="56"/>
      <c r="H53" s="56"/>
      <c r="I53" s="56"/>
      <c r="J53" s="56"/>
      <c r="K53" s="29"/>
      <c r="L53" s="29"/>
      <c r="M53" s="29"/>
      <c r="N53" s="29"/>
      <c r="O53" s="218"/>
      <c r="P53" s="218"/>
      <c r="Q53" s="218"/>
      <c r="R53" s="218"/>
    </row>
    <row r="54" spans="1:19" ht="22.5" customHeight="1">
      <c r="A54" s="29"/>
      <c r="B54" s="56"/>
      <c r="C54" s="77"/>
      <c r="D54" s="78"/>
      <c r="E54" s="78"/>
      <c r="F54" s="29"/>
      <c r="G54" s="79"/>
      <c r="H54" s="77"/>
      <c r="I54" s="78"/>
      <c r="J54" s="78"/>
      <c r="K54" s="29"/>
      <c r="L54" s="29"/>
      <c r="M54" s="29"/>
      <c r="N54" s="29"/>
      <c r="O54" s="218"/>
      <c r="P54" s="29"/>
      <c r="Q54" s="29"/>
    </row>
    <row r="55" spans="1:19" ht="29.25" customHeight="1">
      <c r="A55" s="29"/>
      <c r="B55" s="56"/>
      <c r="C55" s="77"/>
      <c r="D55" s="246"/>
      <c r="E55" s="246"/>
      <c r="F55" s="246"/>
      <c r="G55" s="247"/>
      <c r="H55" s="77"/>
      <c r="I55" s="78"/>
      <c r="J55" s="78"/>
      <c r="K55" s="29"/>
      <c r="L55" s="160"/>
      <c r="M55" s="159"/>
      <c r="N55" s="159"/>
      <c r="O55" s="159"/>
      <c r="P55" s="838"/>
      <c r="Q55" s="29"/>
    </row>
    <row r="56" spans="1:19" ht="14.1" customHeight="1">
      <c r="A56" s="29"/>
      <c r="B56" s="81"/>
      <c r="C56" s="29"/>
      <c r="D56" s="1095" t="s">
        <v>1224</v>
      </c>
      <c r="E56" s="1095"/>
      <c r="F56" s="1095"/>
      <c r="G56" s="160"/>
      <c r="H56" s="29"/>
      <c r="I56" s="82"/>
      <c r="J56" s="29"/>
      <c r="K56" s="32"/>
      <c r="L56" s="319"/>
      <c r="M56" s="1094" t="s">
        <v>1286</v>
      </c>
      <c r="N56" s="1094"/>
      <c r="O56" s="1094"/>
      <c r="P56" s="29"/>
      <c r="Q56" s="29"/>
    </row>
    <row r="57" spans="1:19" ht="49.5" customHeight="1">
      <c r="A57" s="29"/>
      <c r="B57" s="83"/>
      <c r="C57" s="29"/>
      <c r="D57" s="1093" t="s">
        <v>1220</v>
      </c>
      <c r="E57" s="1093"/>
      <c r="F57" s="1093"/>
      <c r="G57" s="85"/>
      <c r="H57" s="29"/>
      <c r="I57" s="82"/>
      <c r="J57" s="29"/>
      <c r="L57" s="320"/>
      <c r="M57" s="1093" t="s">
        <v>1350</v>
      </c>
      <c r="N57" s="1093"/>
      <c r="O57" s="1093"/>
      <c r="P57" s="29"/>
      <c r="Q57" s="29"/>
    </row>
  </sheetData>
  <sheetProtection formatCells="0" selectLockedCells="1"/>
  <mergeCells count="58">
    <mergeCell ref="D56:F56"/>
    <mergeCell ref="D57:F57"/>
    <mergeCell ref="D42:F42"/>
    <mergeCell ref="D32:F32"/>
    <mergeCell ref="D33:F33"/>
    <mergeCell ref="D34:F34"/>
    <mergeCell ref="D43:F43"/>
    <mergeCell ref="D44:F44"/>
    <mergeCell ref="D46:F46"/>
    <mergeCell ref="C48:F48"/>
    <mergeCell ref="D39:F39"/>
    <mergeCell ref="D40:F40"/>
    <mergeCell ref="D35:F35"/>
    <mergeCell ref="D36:F36"/>
    <mergeCell ref="D37:F37"/>
    <mergeCell ref="D38:F38"/>
    <mergeCell ref="J43:N43"/>
    <mergeCell ref="J47:N47"/>
    <mergeCell ref="J48:N48"/>
    <mergeCell ref="J26:N26"/>
    <mergeCell ref="C27:F27"/>
    <mergeCell ref="D28:F28"/>
    <mergeCell ref="D29:F29"/>
    <mergeCell ref="D30:F30"/>
    <mergeCell ref="K40:N40"/>
    <mergeCell ref="L38:N38"/>
    <mergeCell ref="L32:N32"/>
    <mergeCell ref="D23:F23"/>
    <mergeCell ref="L21:N21"/>
    <mergeCell ref="D24:F24"/>
    <mergeCell ref="L22:N22"/>
    <mergeCell ref="D25:E25"/>
    <mergeCell ref="K23:N23"/>
    <mergeCell ref="D21:F21"/>
    <mergeCell ref="D22:F22"/>
    <mergeCell ref="D15:F15"/>
    <mergeCell ref="D17:F17"/>
    <mergeCell ref="D18:F18"/>
    <mergeCell ref="L15:N15"/>
    <mergeCell ref="D19:F19"/>
    <mergeCell ref="L16:N16"/>
    <mergeCell ref="D16:F16"/>
    <mergeCell ref="M56:O56"/>
    <mergeCell ref="M57:O57"/>
    <mergeCell ref="E1:O1"/>
    <mergeCell ref="B6:D6"/>
    <mergeCell ref="H6:N6"/>
    <mergeCell ref="A3:P3"/>
    <mergeCell ref="A2:Q2"/>
    <mergeCell ref="A4:Q4"/>
    <mergeCell ref="B9:E9"/>
    <mergeCell ref="J9:M9"/>
    <mergeCell ref="B12:F12"/>
    <mergeCell ref="J12:N12"/>
    <mergeCell ref="C14:F14"/>
    <mergeCell ref="K14:N14"/>
    <mergeCell ref="D20:F20"/>
    <mergeCell ref="L17:N17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62"/>
  <sheetViews>
    <sheetView showGridLines="0" zoomScale="110" zoomScaleNormal="110" zoomScalePageLayoutView="80" workbookViewId="0">
      <selection activeCell="L12" sqref="L12"/>
    </sheetView>
  </sheetViews>
  <sheetFormatPr baseColWidth="10" defaultRowHeight="12.75"/>
  <cols>
    <col min="1" max="1" width="4.5703125" style="22" customWidth="1"/>
    <col min="2" max="2" width="24.7109375" style="22" customWidth="1"/>
    <col min="3" max="3" width="40" style="22" customWidth="1"/>
    <col min="4" max="5" width="18.7109375" style="22" customWidth="1"/>
    <col min="6" max="6" width="10.7109375" style="22" customWidth="1"/>
    <col min="7" max="7" width="24.7109375" style="22" customWidth="1"/>
    <col min="8" max="8" width="29.7109375" style="116" customWidth="1"/>
    <col min="9" max="10" width="18.7109375" style="22" customWidth="1"/>
    <col min="11" max="11" width="4.5703125" style="22" customWidth="1"/>
    <col min="12" max="16384" width="11.42578125" style="22"/>
  </cols>
  <sheetData>
    <row r="1" spans="1:13" ht="14.1" customHeight="1">
      <c r="A1" s="113"/>
      <c r="B1" s="20"/>
      <c r="C1" s="1089"/>
      <c r="D1" s="1089"/>
      <c r="E1" s="1089"/>
      <c r="F1" s="1089"/>
      <c r="G1" s="1089"/>
      <c r="H1" s="1089"/>
      <c r="I1" s="1089"/>
      <c r="J1" s="114"/>
      <c r="K1" s="114"/>
    </row>
    <row r="2" spans="1:13" ht="14.1" customHeight="1">
      <c r="A2" s="21"/>
      <c r="B2" s="20"/>
      <c r="C2" s="1089" t="s">
        <v>458</v>
      </c>
      <c r="D2" s="1089"/>
      <c r="E2" s="1089"/>
      <c r="F2" s="1089"/>
      <c r="G2" s="1089"/>
      <c r="H2" s="1089"/>
      <c r="I2" s="1089"/>
      <c r="J2" s="21"/>
      <c r="K2" s="21"/>
    </row>
    <row r="3" spans="1:13" ht="14.1" customHeight="1">
      <c r="A3" s="1089" t="s">
        <v>1523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</row>
    <row r="4" spans="1:13" ht="14.1" customHeight="1">
      <c r="A4" s="1089" t="s">
        <v>0</v>
      </c>
      <c r="B4" s="1089"/>
      <c r="C4" s="1089"/>
      <c r="D4" s="1089"/>
      <c r="E4" s="1089"/>
      <c r="F4" s="1089"/>
      <c r="G4" s="1089"/>
      <c r="H4" s="1089"/>
      <c r="I4" s="1089"/>
      <c r="J4" s="1089"/>
      <c r="K4" s="1089"/>
    </row>
    <row r="5" spans="1:13" ht="20.100000000000001" customHeight="1">
      <c r="A5" s="26"/>
      <c r="B5" s="27"/>
      <c r="C5" s="28"/>
      <c r="D5" s="27" t="s">
        <v>3</v>
      </c>
      <c r="E5" s="1087" t="s">
        <v>535</v>
      </c>
      <c r="F5" s="1087"/>
      <c r="G5" s="1087"/>
      <c r="H5" s="1087"/>
      <c r="I5" s="28"/>
      <c r="J5" s="28"/>
    </row>
    <row r="6" spans="1:13" ht="3" customHeight="1">
      <c r="A6" s="115"/>
      <c r="B6" s="115"/>
      <c r="C6" s="115"/>
      <c r="D6" s="115"/>
      <c r="E6" s="115"/>
      <c r="F6" s="115"/>
    </row>
    <row r="7" spans="1:13" s="29" customFormat="1" ht="3" customHeight="1">
      <c r="A7" s="26"/>
      <c r="B7" s="30"/>
      <c r="C7" s="30"/>
      <c r="D7" s="30"/>
      <c r="E7" s="30"/>
      <c r="F7" s="31"/>
      <c r="H7" s="117"/>
    </row>
    <row r="8" spans="1:13" s="29" customFormat="1" ht="3" customHeight="1">
      <c r="A8" s="33"/>
      <c r="B8" s="33"/>
      <c r="C8" s="33"/>
      <c r="D8" s="34"/>
      <c r="E8" s="34"/>
      <c r="F8" s="35"/>
      <c r="H8" s="117"/>
    </row>
    <row r="9" spans="1:13" s="29" customFormat="1" ht="20.100000000000001" customHeight="1">
      <c r="A9" s="36"/>
      <c r="B9" s="1106" t="s">
        <v>74</v>
      </c>
      <c r="C9" s="1106"/>
      <c r="D9" s="37" t="s">
        <v>65</v>
      </c>
      <c r="E9" s="37" t="s">
        <v>66</v>
      </c>
      <c r="F9" s="38"/>
      <c r="G9" s="1106" t="s">
        <v>74</v>
      </c>
      <c r="H9" s="1106"/>
      <c r="I9" s="37" t="s">
        <v>65</v>
      </c>
      <c r="J9" s="37" t="s">
        <v>66</v>
      </c>
      <c r="K9" s="39"/>
    </row>
    <row r="10" spans="1:13" ht="3" customHeight="1">
      <c r="A10" s="41"/>
      <c r="B10" s="42"/>
      <c r="C10" s="42"/>
      <c r="D10" s="43"/>
      <c r="E10" s="43"/>
      <c r="F10" s="32"/>
      <c r="G10" s="29"/>
      <c r="H10" s="117"/>
      <c r="I10" s="29"/>
      <c r="J10" s="29"/>
      <c r="K10" s="44"/>
    </row>
    <row r="11" spans="1:13" s="29" customFormat="1" ht="3" customHeight="1">
      <c r="A11" s="118"/>
      <c r="B11" s="119"/>
      <c r="C11" s="119"/>
      <c r="D11" s="120"/>
      <c r="E11" s="120"/>
      <c r="F11" s="47"/>
      <c r="H11" s="117"/>
      <c r="K11" s="44"/>
    </row>
    <row r="12" spans="1:13">
      <c r="A12" s="53"/>
      <c r="B12" s="1092" t="s">
        <v>5</v>
      </c>
      <c r="C12" s="1092"/>
      <c r="D12" s="121">
        <f>D14+D24</f>
        <v>4103613.4699999997</v>
      </c>
      <c r="E12" s="121">
        <f>E14+E24</f>
        <v>3348306.8</v>
      </c>
      <c r="F12" s="47"/>
      <c r="G12" s="1092" t="s">
        <v>6</v>
      </c>
      <c r="H12" s="1092"/>
      <c r="I12" s="121">
        <f>I14+I25</f>
        <v>66889.36</v>
      </c>
      <c r="J12" s="121">
        <f>J14+J25</f>
        <v>0</v>
      </c>
      <c r="K12" s="44"/>
      <c r="L12" s="646"/>
      <c r="M12" s="646"/>
    </row>
    <row r="13" spans="1:13">
      <c r="A13" s="50"/>
      <c r="B13" s="55"/>
      <c r="C13" s="82"/>
      <c r="D13" s="122"/>
      <c r="E13" s="122"/>
      <c r="F13" s="47"/>
      <c r="G13" s="55"/>
      <c r="H13" s="55"/>
      <c r="I13" s="122"/>
      <c r="J13" s="122"/>
      <c r="K13" s="44"/>
      <c r="L13" s="646"/>
      <c r="M13" s="646"/>
    </row>
    <row r="14" spans="1:13">
      <c r="A14" s="50"/>
      <c r="B14" s="1092" t="s">
        <v>7</v>
      </c>
      <c r="C14" s="1092"/>
      <c r="D14" s="121">
        <f>SUM(D16:D22)</f>
        <v>4103613.4699999997</v>
      </c>
      <c r="E14" s="121">
        <f>SUM(E16:E22)</f>
        <v>144240.73000000001</v>
      </c>
      <c r="F14" s="47"/>
      <c r="G14" s="1092" t="s">
        <v>8</v>
      </c>
      <c r="H14" s="1092"/>
      <c r="I14" s="121">
        <f>SUM(I16:I23)</f>
        <v>66889.36</v>
      </c>
      <c r="J14" s="121">
        <f>SUM(J16:J23)</f>
        <v>0</v>
      </c>
      <c r="K14" s="44"/>
      <c r="L14" s="646"/>
      <c r="M14" s="646"/>
    </row>
    <row r="15" spans="1:13">
      <c r="A15" s="50"/>
      <c r="B15" s="55"/>
      <c r="C15" s="82"/>
      <c r="D15" s="123"/>
      <c r="E15" s="122"/>
      <c r="F15" s="47"/>
      <c r="G15" s="55"/>
      <c r="H15" s="55"/>
      <c r="I15" s="122"/>
      <c r="J15" s="122"/>
      <c r="K15" s="44"/>
      <c r="L15" s="646"/>
      <c r="M15" s="646"/>
    </row>
    <row r="16" spans="1:13">
      <c r="A16" s="53"/>
      <c r="B16" s="1088" t="s">
        <v>9</v>
      </c>
      <c r="C16" s="1088"/>
      <c r="D16" s="123">
        <v>3802278.3</v>
      </c>
      <c r="E16" s="123">
        <v>0</v>
      </c>
      <c r="F16" s="47"/>
      <c r="G16" s="1088" t="s">
        <v>10</v>
      </c>
      <c r="H16" s="1088"/>
      <c r="I16" s="123">
        <v>251.05</v>
      </c>
      <c r="J16" s="123">
        <v>0</v>
      </c>
      <c r="K16" s="44"/>
    </row>
    <row r="17" spans="1:11">
      <c r="A17" s="53"/>
      <c r="B17" s="1088" t="s">
        <v>11</v>
      </c>
      <c r="C17" s="1088"/>
      <c r="D17" s="123">
        <v>0</v>
      </c>
      <c r="E17" s="123">
        <v>144240.73000000001</v>
      </c>
      <c r="F17" s="47"/>
      <c r="G17" s="1088" t="s">
        <v>12</v>
      </c>
      <c r="H17" s="1088"/>
      <c r="I17" s="123">
        <f>IF(ESF!I17&gt;ESF!J17,ESF!I17-ESF!J17,0)</f>
        <v>0</v>
      </c>
      <c r="J17" s="123">
        <v>0</v>
      </c>
      <c r="K17" s="44"/>
    </row>
    <row r="18" spans="1:11">
      <c r="A18" s="53"/>
      <c r="B18" s="1088" t="s">
        <v>13</v>
      </c>
      <c r="C18" s="1088"/>
      <c r="D18" s="123">
        <v>277590.17</v>
      </c>
      <c r="E18" s="123">
        <v>0</v>
      </c>
      <c r="F18" s="47"/>
      <c r="G18" s="1088" t="s">
        <v>14</v>
      </c>
      <c r="H18" s="1088"/>
      <c r="I18" s="123">
        <f>IF(ESF!I18&gt;ESF!J18,ESF!I18-ESF!J18,0)</f>
        <v>0</v>
      </c>
      <c r="J18" s="123">
        <v>0</v>
      </c>
      <c r="K18" s="44"/>
    </row>
    <row r="19" spans="1:11">
      <c r="A19" s="53"/>
      <c r="B19" s="1088" t="s">
        <v>15</v>
      </c>
      <c r="C19" s="1088"/>
      <c r="D19" s="123">
        <v>23745</v>
      </c>
      <c r="E19" s="123">
        <f>IF(D19&gt;0,0,ESF!D19-ESF!E19)</f>
        <v>0</v>
      </c>
      <c r="F19" s="47"/>
      <c r="G19" s="1088" t="s">
        <v>16</v>
      </c>
      <c r="H19" s="1088"/>
      <c r="I19" s="123">
        <f>IF(ESF!I19&gt;ESF!J19,ESF!I19-ESF!J19,0)</f>
        <v>0</v>
      </c>
      <c r="J19" s="123">
        <f>IF(I19&gt;0,0,ESF!J19-ESF!I19)</f>
        <v>0</v>
      </c>
      <c r="K19" s="44"/>
    </row>
    <row r="20" spans="1:11">
      <c r="A20" s="53"/>
      <c r="B20" s="1088" t="s">
        <v>17</v>
      </c>
      <c r="C20" s="1088"/>
      <c r="D20" s="123">
        <f>IF(ESF!D20&lt;ESF!E20,ESF!E20-ESF!D20,0)</f>
        <v>0</v>
      </c>
      <c r="E20" s="123">
        <f>IF(D20&gt;0,0,ESF!D20-ESF!E20)</f>
        <v>0</v>
      </c>
      <c r="F20" s="47"/>
      <c r="G20" s="1088" t="s">
        <v>18</v>
      </c>
      <c r="H20" s="1088"/>
      <c r="I20" s="123">
        <f>IF(ESF!I20&gt;ESF!J20,ESF!I20-ESF!J20,0)</f>
        <v>0</v>
      </c>
      <c r="J20" s="123">
        <f>IF(I20&gt;0,0,ESF!J20-ESF!I20)</f>
        <v>0</v>
      </c>
      <c r="K20" s="44"/>
    </row>
    <row r="21" spans="1:11" ht="25.5" customHeight="1">
      <c r="A21" s="53"/>
      <c r="B21" s="1088" t="s">
        <v>19</v>
      </c>
      <c r="C21" s="1088"/>
      <c r="D21" s="123">
        <f>IF(ESF!D21&lt;ESF!E21,ESF!E21-ESF!D21,0)</f>
        <v>0</v>
      </c>
      <c r="E21" s="123">
        <f>IF(D21&gt;0,0,ESF!D21-ESF!E21)</f>
        <v>0</v>
      </c>
      <c r="F21" s="47"/>
      <c r="G21" s="1090" t="s">
        <v>20</v>
      </c>
      <c r="H21" s="1090"/>
      <c r="I21" s="123">
        <v>0</v>
      </c>
      <c r="J21" s="123">
        <v>0</v>
      </c>
      <c r="K21" s="44"/>
    </row>
    <row r="22" spans="1:11">
      <c r="A22" s="53"/>
      <c r="B22" s="1088" t="s">
        <v>21</v>
      </c>
      <c r="C22" s="1088"/>
      <c r="D22" s="123">
        <f>IF(ESF!D22&lt;ESF!E22,ESF!E22-ESF!D22,0)</f>
        <v>0</v>
      </c>
      <c r="E22" s="123">
        <f>IF(D22&gt;0,0,ESF!D22-ESF!E22)</f>
        <v>0</v>
      </c>
      <c r="F22" s="47"/>
      <c r="G22" s="1088" t="s">
        <v>22</v>
      </c>
      <c r="H22" s="1088"/>
      <c r="I22" s="123">
        <v>60723.31</v>
      </c>
      <c r="J22" s="123">
        <v>0</v>
      </c>
      <c r="K22" s="44"/>
    </row>
    <row r="23" spans="1:11">
      <c r="A23" s="50"/>
      <c r="B23" s="55"/>
      <c r="C23" s="82"/>
      <c r="D23" s="122"/>
      <c r="E23" s="122"/>
      <c r="F23" s="47"/>
      <c r="G23" s="1088" t="s">
        <v>23</v>
      </c>
      <c r="H23" s="1088"/>
      <c r="I23" s="123">
        <v>5915</v>
      </c>
      <c r="J23" s="123">
        <v>0</v>
      </c>
      <c r="K23" s="44"/>
    </row>
    <row r="24" spans="1:11">
      <c r="A24" s="50"/>
      <c r="B24" s="1092" t="s">
        <v>26</v>
      </c>
      <c r="C24" s="1092"/>
      <c r="D24" s="121">
        <f>SUM(D26:D34)</f>
        <v>0</v>
      </c>
      <c r="E24" s="121">
        <f>SUM(E26:E34)</f>
        <v>3204066.07</v>
      </c>
      <c r="F24" s="47"/>
      <c r="G24" s="55"/>
      <c r="H24" s="55"/>
      <c r="I24" s="122"/>
      <c r="J24" s="122"/>
      <c r="K24" s="44"/>
    </row>
    <row r="25" spans="1:11">
      <c r="A25" s="50"/>
      <c r="B25" s="55"/>
      <c r="C25" s="82"/>
      <c r="D25" s="122"/>
      <c r="E25" s="122"/>
      <c r="F25" s="47"/>
      <c r="G25" s="1091" t="s">
        <v>27</v>
      </c>
      <c r="H25" s="1091"/>
      <c r="I25" s="121">
        <f>SUM(I27:I32)</f>
        <v>0</v>
      </c>
      <c r="J25" s="121">
        <f>SUM(J27:J32)</f>
        <v>0</v>
      </c>
      <c r="K25" s="44"/>
    </row>
    <row r="26" spans="1:11">
      <c r="A26" s="53"/>
      <c r="B26" s="1088" t="s">
        <v>28</v>
      </c>
      <c r="C26" s="1088"/>
      <c r="D26" s="123">
        <f>IF(ESF!D29&lt;ESF!E29,ESF!E29-ESF!D29,0)</f>
        <v>0</v>
      </c>
      <c r="E26" s="123">
        <f>IF(D26&gt;0,0,ESF!D29-ESF!E29)</f>
        <v>0</v>
      </c>
      <c r="F26" s="47"/>
      <c r="G26" s="55"/>
      <c r="H26" s="55"/>
      <c r="I26" s="122"/>
      <c r="J26" s="122"/>
      <c r="K26" s="44"/>
    </row>
    <row r="27" spans="1:11">
      <c r="A27" s="53"/>
      <c r="B27" s="1088" t="s">
        <v>30</v>
      </c>
      <c r="C27" s="1088"/>
      <c r="D27" s="123">
        <f>IF(ESF!D30&lt;ESF!E30,ESF!E30-ESF!D30,0)</f>
        <v>0</v>
      </c>
      <c r="E27" s="123">
        <f>IF(D27&gt;0,0,ESF!D30-ESF!E30)</f>
        <v>0</v>
      </c>
      <c r="F27" s="47"/>
      <c r="G27" s="1088" t="s">
        <v>29</v>
      </c>
      <c r="H27" s="1088"/>
      <c r="I27" s="123">
        <f>IF(ESF!I29&gt;ESF!J29,ESF!I29-ESF!J29,0)</f>
        <v>0</v>
      </c>
      <c r="J27" s="123">
        <f>IF(I27&gt;0,0,ESF!J29-ESF!I29)</f>
        <v>0</v>
      </c>
      <c r="K27" s="44"/>
    </row>
    <row r="28" spans="1:11">
      <c r="A28" s="53"/>
      <c r="B28" s="1088" t="s">
        <v>32</v>
      </c>
      <c r="C28" s="1088"/>
      <c r="D28" s="123">
        <f>IF(ESF!D31&lt;ESF!E31,ESF!E31-ESF!D31,0)</f>
        <v>0</v>
      </c>
      <c r="E28" s="123">
        <v>0</v>
      </c>
      <c r="F28" s="47"/>
      <c r="G28" s="1088" t="s">
        <v>31</v>
      </c>
      <c r="H28" s="1088"/>
      <c r="I28" s="123">
        <f>IF(ESF!I30&gt;ESF!J30,ESF!I30-ESF!J30,0)</f>
        <v>0</v>
      </c>
      <c r="J28" s="123">
        <f>IF(I28&gt;0,0,ESF!J30-ESF!I30)</f>
        <v>0</v>
      </c>
      <c r="K28" s="44"/>
    </row>
    <row r="29" spans="1:11">
      <c r="A29" s="53"/>
      <c r="B29" s="1088" t="s">
        <v>34</v>
      </c>
      <c r="C29" s="1088"/>
      <c r="D29" s="123">
        <v>0</v>
      </c>
      <c r="E29" s="123">
        <v>3204066.07</v>
      </c>
      <c r="F29" s="47"/>
      <c r="G29" s="1088" t="s">
        <v>33</v>
      </c>
      <c r="H29" s="1088"/>
      <c r="I29" s="123">
        <f>IF(ESF!I31&gt;ESF!J31,ESF!I31-ESF!J31,0)</f>
        <v>0</v>
      </c>
      <c r="J29" s="123">
        <f>IF(I29&gt;0,0,ESF!J31-ESF!I31)</f>
        <v>0</v>
      </c>
      <c r="K29" s="44"/>
    </row>
    <row r="30" spans="1:11">
      <c r="A30" s="53"/>
      <c r="B30" s="1088" t="s">
        <v>36</v>
      </c>
      <c r="C30" s="1088"/>
      <c r="D30" s="123">
        <f>IF(ESF!D33&lt;ESF!E33,ESF!E33-ESF!D33,0)</f>
        <v>0</v>
      </c>
      <c r="E30" s="123">
        <f>IF(D30&gt;0,0,ESF!D33-ESF!E33)</f>
        <v>0</v>
      </c>
      <c r="F30" s="47"/>
      <c r="G30" s="1088" t="s">
        <v>35</v>
      </c>
      <c r="H30" s="1088"/>
      <c r="I30" s="123">
        <f>IF(ESF!I32&gt;ESF!J32,ESF!I32-ESF!J32,0)</f>
        <v>0</v>
      </c>
      <c r="J30" s="123">
        <f>IF(I30&gt;0,0,ESF!J32-ESF!I32)</f>
        <v>0</v>
      </c>
      <c r="K30" s="44"/>
    </row>
    <row r="31" spans="1:11" ht="26.1" customHeight="1">
      <c r="A31" s="53"/>
      <c r="B31" s="1090" t="s">
        <v>38</v>
      </c>
      <c r="C31" s="1090"/>
      <c r="D31" s="123">
        <v>0</v>
      </c>
      <c r="E31" s="123">
        <v>0</v>
      </c>
      <c r="F31" s="47"/>
      <c r="G31" s="1090" t="s">
        <v>37</v>
      </c>
      <c r="H31" s="1090"/>
      <c r="I31" s="123">
        <f>IF(ESF!I33&gt;ESF!J33,ESF!I33-ESF!J33,0)</f>
        <v>0</v>
      </c>
      <c r="J31" s="123">
        <f>IF(I31&gt;0,0,ESF!J33-ESF!I33)</f>
        <v>0</v>
      </c>
      <c r="K31" s="44"/>
    </row>
    <row r="32" spans="1:11">
      <c r="A32" s="53"/>
      <c r="B32" s="1088" t="s">
        <v>40</v>
      </c>
      <c r="C32" s="1088"/>
      <c r="D32" s="123">
        <f>IF(ESF!D35&lt;ESF!E35,ESF!E35-ESF!D35,0)</f>
        <v>0</v>
      </c>
      <c r="E32" s="123">
        <f>IF(D32&gt;0,0,ESF!D35-ESF!E35)</f>
        <v>0</v>
      </c>
      <c r="F32" s="47"/>
      <c r="G32" s="1088" t="s">
        <v>39</v>
      </c>
      <c r="H32" s="1088"/>
      <c r="I32" s="123">
        <f>IF(ESF!I34&gt;ESF!J34,ESF!I34-ESF!J34,0)</f>
        <v>0</v>
      </c>
      <c r="J32" s="123">
        <f>IF(I32&gt;0,0,ESF!J34-ESF!I34)</f>
        <v>0</v>
      </c>
      <c r="K32" s="44"/>
    </row>
    <row r="33" spans="1:12" ht="25.5" customHeight="1">
      <c r="A33" s="53"/>
      <c r="B33" s="1090" t="s">
        <v>41</v>
      </c>
      <c r="C33" s="1090"/>
      <c r="D33" s="123">
        <f>IF(ESF!D36&lt;ESF!E36,ESF!E36-ESF!D36,0)</f>
        <v>0</v>
      </c>
      <c r="E33" s="123">
        <f>IF(D33&gt;0,0,ESF!D36-ESF!E36)</f>
        <v>0</v>
      </c>
      <c r="F33" s="47"/>
      <c r="G33" s="55"/>
      <c r="H33" s="55"/>
      <c r="I33" s="124"/>
      <c r="J33" s="124"/>
      <c r="K33" s="44"/>
    </row>
    <row r="34" spans="1:12">
      <c r="A34" s="53"/>
      <c r="B34" s="1088" t="s">
        <v>43</v>
      </c>
      <c r="C34" s="1088"/>
      <c r="D34" s="123">
        <f>IF(ESF!D37&lt;ESF!E37,ESF!E37-ESF!D37,0)</f>
        <v>0</v>
      </c>
      <c r="E34" s="123">
        <f>IF(D34&gt;0,0,ESF!D37-ESF!E37)</f>
        <v>0</v>
      </c>
      <c r="F34" s="47"/>
      <c r="G34" s="1092" t="s">
        <v>46</v>
      </c>
      <c r="H34" s="1092"/>
      <c r="I34" s="121">
        <f>I36+I42+I50</f>
        <v>660396.79</v>
      </c>
      <c r="J34" s="121">
        <f>J36+J42+J50</f>
        <v>1482592.82</v>
      </c>
      <c r="K34" s="44"/>
      <c r="L34" s="646"/>
    </row>
    <row r="35" spans="1:12">
      <c r="A35" s="50"/>
      <c r="B35" s="55"/>
      <c r="C35" s="82"/>
      <c r="D35" s="124"/>
      <c r="E35" s="124"/>
      <c r="F35" s="47"/>
      <c r="G35" s="55"/>
      <c r="H35" s="55"/>
      <c r="I35" s="122"/>
      <c r="J35" s="122"/>
      <c r="K35" s="44"/>
    </row>
    <row r="36" spans="1:12" ht="15">
      <c r="A36" s="53"/>
      <c r="B36" s="29"/>
      <c r="C36" s="29"/>
      <c r="D36" s="29"/>
      <c r="E36" s="29"/>
      <c r="F36" s="47"/>
      <c r="G36" s="1092" t="s">
        <v>48</v>
      </c>
      <c r="H36" s="1092"/>
      <c r="I36" s="1047">
        <f>I38+I39</f>
        <v>0</v>
      </c>
      <c r="J36" s="843">
        <v>0</v>
      </c>
      <c r="K36" s="44"/>
    </row>
    <row r="37" spans="1:12">
      <c r="A37" s="50"/>
      <c r="B37" s="29"/>
      <c r="C37" s="29"/>
      <c r="D37" s="29"/>
      <c r="E37" s="29"/>
      <c r="F37" s="47"/>
      <c r="G37" s="55"/>
      <c r="H37" s="55"/>
      <c r="I37" s="122"/>
      <c r="J37" s="122"/>
      <c r="K37" s="44"/>
    </row>
    <row r="38" spans="1:12">
      <c r="A38" s="53"/>
      <c r="B38" s="29"/>
      <c r="C38" s="29"/>
      <c r="D38" s="29"/>
      <c r="E38" s="29"/>
      <c r="F38" s="47"/>
      <c r="G38" s="1088" t="s">
        <v>49</v>
      </c>
      <c r="H38" s="1088"/>
      <c r="I38" s="123">
        <v>0</v>
      </c>
      <c r="J38" s="123">
        <v>0</v>
      </c>
      <c r="K38" s="44"/>
    </row>
    <row r="39" spans="1:12">
      <c r="A39" s="50"/>
      <c r="B39" s="29"/>
      <c r="C39" s="29"/>
      <c r="D39" s="29"/>
      <c r="E39" s="29"/>
      <c r="F39" s="47"/>
      <c r="G39" s="1088" t="s">
        <v>50</v>
      </c>
      <c r="H39" s="1088"/>
      <c r="I39" s="123">
        <v>0</v>
      </c>
      <c r="J39" s="123">
        <v>0</v>
      </c>
      <c r="K39" s="44"/>
    </row>
    <row r="40" spans="1:12">
      <c r="A40" s="53"/>
      <c r="B40" s="29"/>
      <c r="C40" s="29"/>
      <c r="D40" s="29"/>
      <c r="E40" s="29"/>
      <c r="F40" s="47"/>
      <c r="G40" s="1088" t="s">
        <v>51</v>
      </c>
      <c r="H40" s="1088"/>
      <c r="I40" s="123">
        <f>IF(ESF!I46&gt;ESF!J46,ESF!I46-ESF!J46,0)</f>
        <v>0</v>
      </c>
      <c r="J40" s="123">
        <f>IF(I40&gt;0,0,ESF!J46-ESF!I46)</f>
        <v>0</v>
      </c>
      <c r="K40" s="44"/>
    </row>
    <row r="41" spans="1:12">
      <c r="A41" s="53"/>
      <c r="B41" s="29"/>
      <c r="C41" s="29"/>
      <c r="D41" s="29"/>
      <c r="E41" s="29"/>
      <c r="F41" s="47"/>
      <c r="G41" s="55"/>
      <c r="H41" s="55"/>
      <c r="I41" s="122"/>
      <c r="J41" s="122"/>
      <c r="K41" s="44"/>
    </row>
    <row r="42" spans="1:12">
      <c r="A42" s="53"/>
      <c r="B42" s="29"/>
      <c r="C42" s="29"/>
      <c r="D42" s="29"/>
      <c r="E42" s="29"/>
      <c r="F42" s="47"/>
      <c r="G42" s="1092" t="s">
        <v>52</v>
      </c>
      <c r="H42" s="1092"/>
      <c r="I42" s="121">
        <f>SUM(I44:I48)</f>
        <v>660396.79</v>
      </c>
      <c r="J42" s="121">
        <f>SUM(J44:J48)</f>
        <v>1482592.82</v>
      </c>
      <c r="K42" s="44"/>
      <c r="L42" s="646"/>
    </row>
    <row r="43" spans="1:12">
      <c r="A43" s="53"/>
      <c r="B43" s="29"/>
      <c r="C43" s="29"/>
      <c r="D43" s="29"/>
      <c r="E43" s="29"/>
      <c r="F43" s="47"/>
      <c r="G43" s="55"/>
      <c r="H43" s="55"/>
      <c r="I43" s="123"/>
      <c r="J43" s="122"/>
      <c r="K43" s="44"/>
    </row>
    <row r="44" spans="1:12">
      <c r="A44" s="53"/>
      <c r="B44" s="29"/>
      <c r="C44" s="29"/>
      <c r="D44" s="29"/>
      <c r="E44" s="29"/>
      <c r="F44" s="47"/>
      <c r="G44" s="1088" t="s">
        <v>53</v>
      </c>
      <c r="H44" s="1088"/>
      <c r="I44" s="123">
        <v>660396.79</v>
      </c>
      <c r="J44" s="123">
        <v>0</v>
      </c>
      <c r="K44" s="44"/>
    </row>
    <row r="45" spans="1:12">
      <c r="A45" s="53"/>
      <c r="B45" s="29"/>
      <c r="C45" s="29"/>
      <c r="D45" s="29"/>
      <c r="E45" s="29"/>
      <c r="F45" s="47"/>
      <c r="G45" s="1088" t="s">
        <v>54</v>
      </c>
      <c r="H45" s="1088"/>
      <c r="I45" s="123">
        <v>0</v>
      </c>
      <c r="J45" s="123">
        <v>1482592.82</v>
      </c>
      <c r="K45" s="44"/>
    </row>
    <row r="46" spans="1:12">
      <c r="A46" s="53"/>
      <c r="B46" s="29"/>
      <c r="C46" s="29"/>
      <c r="D46" s="29"/>
      <c r="E46" s="29"/>
      <c r="F46" s="47"/>
      <c r="G46" s="1088" t="s">
        <v>55</v>
      </c>
      <c r="H46" s="1088"/>
      <c r="I46" s="123">
        <f>IF(ESF!I52&gt;ESF!J52,ESF!I52-ESF!J52,0)</f>
        <v>0</v>
      </c>
      <c r="J46" s="123">
        <v>0</v>
      </c>
      <c r="K46" s="44"/>
    </row>
    <row r="47" spans="1:12">
      <c r="A47" s="53"/>
      <c r="B47" s="29"/>
      <c r="C47" s="29"/>
      <c r="D47" s="29"/>
      <c r="E47" s="29"/>
      <c r="F47" s="47"/>
      <c r="G47" s="1088" t="s">
        <v>56</v>
      </c>
      <c r="H47" s="1088"/>
      <c r="I47" s="123">
        <v>0</v>
      </c>
      <c r="J47" s="123">
        <v>0</v>
      </c>
      <c r="K47" s="44"/>
    </row>
    <row r="48" spans="1:12" ht="15">
      <c r="A48" s="50"/>
      <c r="B48" s="29"/>
      <c r="C48" s="29"/>
      <c r="D48" s="29"/>
      <c r="E48" s="29"/>
      <c r="F48" s="47"/>
      <c r="G48" s="1088" t="s">
        <v>57</v>
      </c>
      <c r="H48" s="1088"/>
      <c r="I48" s="123">
        <f>IF(ESF!I54&gt;ESF!J54,ESF!I54-ESF!J54,0)</f>
        <v>0</v>
      </c>
      <c r="J48" s="842">
        <v>0</v>
      </c>
      <c r="K48" s="44"/>
    </row>
    <row r="49" spans="1:11">
      <c r="A49" s="53"/>
      <c r="B49" s="29"/>
      <c r="C49" s="29"/>
      <c r="D49" s="29"/>
      <c r="E49" s="29"/>
      <c r="F49" s="47"/>
      <c r="G49" s="55"/>
      <c r="H49" s="55"/>
      <c r="I49" s="122"/>
      <c r="J49" s="122"/>
      <c r="K49" s="44"/>
    </row>
    <row r="50" spans="1:11" ht="26.1" customHeight="1">
      <c r="A50" s="50"/>
      <c r="B50" s="29"/>
      <c r="C50" s="29"/>
      <c r="D50" s="29"/>
      <c r="E50" s="29"/>
      <c r="F50" s="47"/>
      <c r="G50" s="1092" t="s">
        <v>81</v>
      </c>
      <c r="H50" s="1092"/>
      <c r="I50" s="121">
        <f>SUM(I52:I53)</f>
        <v>0</v>
      </c>
      <c r="J50" s="121">
        <f>SUM(J52:J53)</f>
        <v>0</v>
      </c>
      <c r="K50" s="44"/>
    </row>
    <row r="51" spans="1:11">
      <c r="A51" s="53"/>
      <c r="B51" s="29"/>
      <c r="C51" s="29"/>
      <c r="D51" s="29"/>
      <c r="E51" s="29"/>
      <c r="F51" s="47"/>
      <c r="G51" s="55"/>
      <c r="H51" s="55"/>
      <c r="I51" s="122"/>
      <c r="J51" s="122"/>
      <c r="K51" s="44"/>
    </row>
    <row r="52" spans="1:11">
      <c r="A52" s="53"/>
      <c r="B52" s="29"/>
      <c r="C52" s="29"/>
      <c r="D52" s="29"/>
      <c r="E52" s="29"/>
      <c r="F52" s="47"/>
      <c r="G52" s="1088" t="s">
        <v>59</v>
      </c>
      <c r="H52" s="1088"/>
      <c r="I52" s="123">
        <f>IF(ESF!I58&gt;ESF!J58,ESF!I58-ESF!J58,0)</f>
        <v>0</v>
      </c>
      <c r="J52" s="123">
        <f>IF(I52&gt;0,0,ESF!J58-ESF!I58)</f>
        <v>0</v>
      </c>
      <c r="K52" s="44"/>
    </row>
    <row r="53" spans="1:11" ht="19.5" customHeight="1">
      <c r="A53" s="125"/>
      <c r="B53" s="69"/>
      <c r="C53" s="69"/>
      <c r="D53" s="69"/>
      <c r="E53" s="69"/>
      <c r="F53" s="111"/>
      <c r="G53" s="1123" t="s">
        <v>60</v>
      </c>
      <c r="H53" s="1123"/>
      <c r="I53" s="126">
        <f>IF(ESF!I59&gt;ESF!J59,ESF!I59-ESF!J59,0)</f>
        <v>0</v>
      </c>
      <c r="J53" s="126">
        <f>IF(I53&gt;0,0,ESF!J59-ESF!I59)</f>
        <v>0</v>
      </c>
      <c r="K53" s="71"/>
    </row>
    <row r="54" spans="1:11" ht="6" customHeight="1">
      <c r="A54" s="127"/>
      <c r="B54" s="69"/>
      <c r="C54" s="72"/>
      <c r="D54" s="73"/>
      <c r="E54" s="74"/>
      <c r="F54" s="74"/>
      <c r="G54" s="69"/>
      <c r="H54" s="128"/>
      <c r="I54" s="73"/>
      <c r="J54" s="74"/>
      <c r="K54" s="74"/>
    </row>
    <row r="55" spans="1:11" ht="6" customHeight="1">
      <c r="A55" s="29"/>
      <c r="C55" s="56"/>
      <c r="D55" s="77"/>
      <c r="E55" s="78"/>
      <c r="F55" s="78"/>
      <c r="H55" s="129"/>
      <c r="I55" s="77"/>
      <c r="J55" s="78"/>
      <c r="K55" s="78"/>
    </row>
    <row r="56" spans="1:11" ht="6" customHeight="1">
      <c r="B56" s="56"/>
      <c r="C56" s="77"/>
      <c r="D56" s="78"/>
      <c r="E56" s="78"/>
      <c r="G56" s="79"/>
      <c r="H56" s="130"/>
      <c r="I56" s="78"/>
      <c r="J56" s="78"/>
    </row>
    <row r="57" spans="1:11" ht="15" customHeight="1">
      <c r="B57" s="1098" t="s">
        <v>76</v>
      </c>
      <c r="C57" s="1098"/>
      <c r="D57" s="1098"/>
      <c r="E57" s="1098"/>
      <c r="F57" s="1098"/>
      <c r="G57" s="1098"/>
      <c r="H57" s="1098"/>
      <c r="I57" s="1098"/>
      <c r="J57" s="1098"/>
    </row>
    <row r="58" spans="1:11" ht="9.75" customHeight="1">
      <c r="B58" s="56"/>
      <c r="C58" s="77"/>
      <c r="D58" s="78"/>
      <c r="E58" s="78"/>
      <c r="G58" s="79"/>
      <c r="H58" s="130"/>
      <c r="I58" s="78"/>
      <c r="J58" s="78"/>
    </row>
    <row r="59" spans="1:11" ht="50.1" customHeight="1">
      <c r="B59" s="56"/>
      <c r="C59" s="131"/>
      <c r="D59" s="132"/>
      <c r="E59" s="78"/>
      <c r="G59" s="133"/>
      <c r="H59" s="134"/>
      <c r="I59" s="78"/>
      <c r="J59" s="78"/>
    </row>
    <row r="60" spans="1:11" ht="14.1" customHeight="1">
      <c r="B60" s="81"/>
      <c r="C60" s="1095" t="s">
        <v>1224</v>
      </c>
      <c r="D60" s="1095"/>
      <c r="E60" s="78"/>
      <c r="F60" s="78"/>
      <c r="G60" s="1094" t="s">
        <v>1286</v>
      </c>
      <c r="H60" s="1094"/>
      <c r="I60" s="82"/>
      <c r="J60" s="78"/>
    </row>
    <row r="61" spans="1:11" ht="54.75" customHeight="1">
      <c r="B61" s="83"/>
      <c r="C61" s="1093" t="s">
        <v>1219</v>
      </c>
      <c r="D61" s="1093"/>
      <c r="E61" s="84"/>
      <c r="F61" s="84"/>
      <c r="G61" s="1093" t="s">
        <v>1349</v>
      </c>
      <c r="H61" s="1093"/>
      <c r="I61" s="82"/>
      <c r="J61" s="78"/>
    </row>
    <row r="62" spans="1:11">
      <c r="A62" s="110"/>
      <c r="F62" s="47"/>
    </row>
  </sheetData>
  <sheetProtection formatCells="0" selectLockedCells="1"/>
  <mergeCells count="62">
    <mergeCell ref="G14:H14"/>
    <mergeCell ref="G16:H16"/>
    <mergeCell ref="B12:C12"/>
    <mergeCell ref="B14:C14"/>
    <mergeCell ref="B16:C16"/>
    <mergeCell ref="B17:C17"/>
    <mergeCell ref="B9:C9"/>
    <mergeCell ref="B18:C18"/>
    <mergeCell ref="G17:H17"/>
    <mergeCell ref="B31:C31"/>
    <mergeCell ref="B19:C19"/>
    <mergeCell ref="B20:C20"/>
    <mergeCell ref="B21:C21"/>
    <mergeCell ref="B22:C22"/>
    <mergeCell ref="G31:H31"/>
    <mergeCell ref="G22:H22"/>
    <mergeCell ref="G20:H20"/>
    <mergeCell ref="G21:H21"/>
    <mergeCell ref="G19:H19"/>
    <mergeCell ref="G18:H18"/>
    <mergeCell ref="G12:H12"/>
    <mergeCell ref="B33:C33"/>
    <mergeCell ref="B32:C32"/>
    <mergeCell ref="B26:C26"/>
    <mergeCell ref="B27:C27"/>
    <mergeCell ref="B30:C30"/>
    <mergeCell ref="B28:C28"/>
    <mergeCell ref="B29:C29"/>
    <mergeCell ref="G52:H52"/>
    <mergeCell ref="C61:D61"/>
    <mergeCell ref="G61:H61"/>
    <mergeCell ref="B57:J57"/>
    <mergeCell ref="C60:D60"/>
    <mergeCell ref="G60:H60"/>
    <mergeCell ref="G53:H53"/>
    <mergeCell ref="G45:H45"/>
    <mergeCell ref="G46:H46"/>
    <mergeCell ref="G47:H47"/>
    <mergeCell ref="G48:H48"/>
    <mergeCell ref="G50:H50"/>
    <mergeCell ref="B34:C34"/>
    <mergeCell ref="G32:H32"/>
    <mergeCell ref="G39:H39"/>
    <mergeCell ref="G44:H44"/>
    <mergeCell ref="G23:H23"/>
    <mergeCell ref="G25:H25"/>
    <mergeCell ref="G27:H27"/>
    <mergeCell ref="G36:H36"/>
    <mergeCell ref="G38:H38"/>
    <mergeCell ref="G42:H42"/>
    <mergeCell ref="G40:H40"/>
    <mergeCell ref="G34:H34"/>
    <mergeCell ref="G28:H28"/>
    <mergeCell ref="G29:H29"/>
    <mergeCell ref="G30:H30"/>
    <mergeCell ref="B24:C24"/>
    <mergeCell ref="C1:I1"/>
    <mergeCell ref="C2:I2"/>
    <mergeCell ref="G9:H9"/>
    <mergeCell ref="A3:K3"/>
    <mergeCell ref="A4:K4"/>
    <mergeCell ref="E5:H5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133" t="s">
        <v>1</v>
      </c>
      <c r="B2" s="1133"/>
      <c r="C2" s="1133"/>
      <c r="D2" s="1133"/>
      <c r="E2" s="13" t="e">
        <f>ESF!#REF!</f>
        <v>#REF!</v>
      </c>
    </row>
    <row r="3" spans="1:5">
      <c r="A3" s="1133" t="s">
        <v>3</v>
      </c>
      <c r="B3" s="1133"/>
      <c r="C3" s="1133"/>
      <c r="D3" s="1133"/>
      <c r="E3" s="13">
        <f>ESF!C5</f>
        <v>0</v>
      </c>
    </row>
    <row r="4" spans="1:5">
      <c r="A4" s="1133" t="s">
        <v>2</v>
      </c>
      <c r="B4" s="1133"/>
      <c r="C4" s="1133"/>
      <c r="D4" s="1133"/>
      <c r="E4" s="14"/>
    </row>
    <row r="5" spans="1:5">
      <c r="A5" s="1133" t="s">
        <v>71</v>
      </c>
      <c r="B5" s="1133"/>
      <c r="C5" s="1133"/>
      <c r="D5" s="1133"/>
      <c r="E5" t="s">
        <v>69</v>
      </c>
    </row>
    <row r="6" spans="1:5">
      <c r="A6" s="6"/>
      <c r="B6" s="6"/>
      <c r="C6" s="1128" t="s">
        <v>4</v>
      </c>
      <c r="D6" s="1128"/>
      <c r="E6" s="1">
        <v>2013</v>
      </c>
    </row>
    <row r="7" spans="1:5">
      <c r="A7" s="1124" t="s">
        <v>67</v>
      </c>
      <c r="B7" s="1125" t="s">
        <v>7</v>
      </c>
      <c r="C7" s="1126" t="s">
        <v>9</v>
      </c>
      <c r="D7" s="1126"/>
      <c r="E7" s="8">
        <f>ESF!D16</f>
        <v>42021083.189999998</v>
      </c>
    </row>
    <row r="8" spans="1:5">
      <c r="A8" s="1124"/>
      <c r="B8" s="1125"/>
      <c r="C8" s="1126" t="s">
        <v>11</v>
      </c>
      <c r="D8" s="1126"/>
      <c r="E8" s="8">
        <f>ESF!D17</f>
        <v>1739284.36</v>
      </c>
    </row>
    <row r="9" spans="1:5">
      <c r="A9" s="1124"/>
      <c r="B9" s="1125"/>
      <c r="C9" s="1126" t="s">
        <v>13</v>
      </c>
      <c r="D9" s="1126"/>
      <c r="E9" s="8">
        <f>ESF!D18</f>
        <v>464133.74</v>
      </c>
    </row>
    <row r="10" spans="1:5">
      <c r="A10" s="1124"/>
      <c r="B10" s="1125"/>
      <c r="C10" s="1126" t="s">
        <v>15</v>
      </c>
      <c r="D10" s="1126"/>
      <c r="E10" s="8">
        <f>ESF!D19</f>
        <v>0</v>
      </c>
    </row>
    <row r="11" spans="1:5">
      <c r="A11" s="1124"/>
      <c r="B11" s="1125"/>
      <c r="C11" s="1126" t="s">
        <v>17</v>
      </c>
      <c r="D11" s="1126"/>
      <c r="E11" s="8">
        <f>ESF!D20</f>
        <v>0</v>
      </c>
    </row>
    <row r="12" spans="1:5">
      <c r="A12" s="1124"/>
      <c r="B12" s="1125"/>
      <c r="C12" s="1126" t="s">
        <v>19</v>
      </c>
      <c r="D12" s="1126"/>
      <c r="E12" s="8">
        <f>ESF!D21</f>
        <v>0</v>
      </c>
    </row>
    <row r="13" spans="1:5">
      <c r="A13" s="1124"/>
      <c r="B13" s="1125"/>
      <c r="C13" s="1126" t="s">
        <v>21</v>
      </c>
      <c r="D13" s="1126"/>
      <c r="E13" s="8">
        <f>ESF!D22</f>
        <v>36550</v>
      </c>
    </row>
    <row r="14" spans="1:5" ht="15.75" thickBot="1">
      <c r="A14" s="1124"/>
      <c r="B14" s="4"/>
      <c r="C14" s="1127" t="s">
        <v>24</v>
      </c>
      <c r="D14" s="1127"/>
      <c r="E14" s="9">
        <f>ESF!D24</f>
        <v>44261051.289999999</v>
      </c>
    </row>
    <row r="15" spans="1:5">
      <c r="A15" s="1124"/>
      <c r="B15" s="1125" t="s">
        <v>26</v>
      </c>
      <c r="C15" s="1126" t="s">
        <v>28</v>
      </c>
      <c r="D15" s="1126"/>
      <c r="E15" s="8">
        <f>ESF!D29</f>
        <v>0</v>
      </c>
    </row>
    <row r="16" spans="1:5">
      <c r="A16" s="1124"/>
      <c r="B16" s="1125"/>
      <c r="C16" s="1126" t="s">
        <v>30</v>
      </c>
      <c r="D16" s="1126"/>
      <c r="E16" s="8">
        <f>ESF!D30</f>
        <v>500000</v>
      </c>
    </row>
    <row r="17" spans="1:5">
      <c r="A17" s="1124"/>
      <c r="B17" s="1125"/>
      <c r="C17" s="1126" t="s">
        <v>32</v>
      </c>
      <c r="D17" s="1126"/>
      <c r="E17" s="8">
        <f>ESF!D31</f>
        <v>98157471.319999993</v>
      </c>
    </row>
    <row r="18" spans="1:5">
      <c r="A18" s="1124"/>
      <c r="B18" s="1125"/>
      <c r="C18" s="1126" t="s">
        <v>34</v>
      </c>
      <c r="D18" s="1126"/>
      <c r="E18" s="8">
        <f>ESF!D32</f>
        <v>96287351.390000001</v>
      </c>
    </row>
    <row r="19" spans="1:5">
      <c r="A19" s="1124"/>
      <c r="B19" s="1125"/>
      <c r="C19" s="1126" t="s">
        <v>36</v>
      </c>
      <c r="D19" s="1126"/>
      <c r="E19" s="8">
        <f>ESF!D33</f>
        <v>0</v>
      </c>
    </row>
    <row r="20" spans="1:5">
      <c r="A20" s="1124"/>
      <c r="B20" s="1125"/>
      <c r="C20" s="1126" t="s">
        <v>38</v>
      </c>
      <c r="D20" s="1126"/>
      <c r="E20" s="8">
        <f>ESF!D34</f>
        <v>-77676042.310000002</v>
      </c>
    </row>
    <row r="21" spans="1:5">
      <c r="A21" s="1124"/>
      <c r="B21" s="1125"/>
      <c r="C21" s="1126" t="s">
        <v>40</v>
      </c>
      <c r="D21" s="1126"/>
      <c r="E21" s="8">
        <f>ESF!D35</f>
        <v>0</v>
      </c>
    </row>
    <row r="22" spans="1:5">
      <c r="A22" s="1124"/>
      <c r="B22" s="1125"/>
      <c r="C22" s="1126" t="s">
        <v>41</v>
      </c>
      <c r="D22" s="1126"/>
      <c r="E22" s="8">
        <f>ESF!D36</f>
        <v>0</v>
      </c>
    </row>
    <row r="23" spans="1:5">
      <c r="A23" s="1124"/>
      <c r="B23" s="1125"/>
      <c r="C23" s="1126" t="s">
        <v>43</v>
      </c>
      <c r="D23" s="1126"/>
      <c r="E23" s="8">
        <f>ESF!D37</f>
        <v>0</v>
      </c>
    </row>
    <row r="24" spans="1:5" ht="15.75" thickBot="1">
      <c r="A24" s="1124"/>
      <c r="B24" s="4"/>
      <c r="C24" s="1127" t="s">
        <v>45</v>
      </c>
      <c r="D24" s="1127"/>
      <c r="E24" s="9">
        <f>ESF!D39</f>
        <v>117268780.39999998</v>
      </c>
    </row>
    <row r="25" spans="1:5" ht="15.75" thickBot="1">
      <c r="A25" s="1124"/>
      <c r="B25" s="2"/>
      <c r="C25" s="1127" t="s">
        <v>47</v>
      </c>
      <c r="D25" s="1127"/>
      <c r="E25" s="9">
        <f>ESF!D41</f>
        <v>161529831.68999997</v>
      </c>
    </row>
    <row r="26" spans="1:5">
      <c r="A26" s="1124" t="s">
        <v>68</v>
      </c>
      <c r="B26" s="1125" t="s">
        <v>8</v>
      </c>
      <c r="C26" s="1126" t="s">
        <v>10</v>
      </c>
      <c r="D26" s="1126"/>
      <c r="E26" s="8">
        <f>ESF!I16</f>
        <v>10333435.970000001</v>
      </c>
    </row>
    <row r="27" spans="1:5">
      <c r="A27" s="1124"/>
      <c r="B27" s="1125"/>
      <c r="C27" s="1126" t="s">
        <v>12</v>
      </c>
      <c r="D27" s="1126"/>
      <c r="E27" s="8">
        <f>ESF!I17</f>
        <v>0</v>
      </c>
    </row>
    <row r="28" spans="1:5">
      <c r="A28" s="1124"/>
      <c r="B28" s="1125"/>
      <c r="C28" s="1126" t="s">
        <v>14</v>
      </c>
      <c r="D28" s="1126"/>
      <c r="E28" s="8">
        <f>ESF!I18</f>
        <v>0</v>
      </c>
    </row>
    <row r="29" spans="1:5">
      <c r="A29" s="1124"/>
      <c r="B29" s="1125"/>
      <c r="C29" s="1126" t="s">
        <v>16</v>
      </c>
      <c r="D29" s="1126"/>
      <c r="E29" s="8">
        <f>ESF!I19</f>
        <v>0</v>
      </c>
    </row>
    <row r="30" spans="1:5">
      <c r="A30" s="1124"/>
      <c r="B30" s="1125"/>
      <c r="C30" s="1126" t="s">
        <v>18</v>
      </c>
      <c r="D30" s="1126"/>
      <c r="E30" s="8">
        <f>ESF!I20</f>
        <v>0</v>
      </c>
    </row>
    <row r="31" spans="1:5">
      <c r="A31" s="1124"/>
      <c r="B31" s="1125"/>
      <c r="C31" s="1126" t="s">
        <v>20</v>
      </c>
      <c r="D31" s="1126"/>
      <c r="E31" s="8">
        <f>ESF!I21</f>
        <v>25600</v>
      </c>
    </row>
    <row r="32" spans="1:5">
      <c r="A32" s="1124"/>
      <c r="B32" s="1125"/>
      <c r="C32" s="1126" t="s">
        <v>22</v>
      </c>
      <c r="D32" s="1126"/>
      <c r="E32" s="8">
        <f>ESF!I22</f>
        <v>60723.31</v>
      </c>
    </row>
    <row r="33" spans="1:5">
      <c r="A33" s="1124"/>
      <c r="B33" s="1125"/>
      <c r="C33" s="1126" t="s">
        <v>23</v>
      </c>
      <c r="D33" s="1126"/>
      <c r="E33" s="8">
        <f>ESF!I23</f>
        <v>40729.699999999997</v>
      </c>
    </row>
    <row r="34" spans="1:5" ht="15.75" thickBot="1">
      <c r="A34" s="1124"/>
      <c r="B34" s="4"/>
      <c r="C34" s="1127" t="s">
        <v>25</v>
      </c>
      <c r="D34" s="1127"/>
      <c r="E34" s="9">
        <f>ESF!I25</f>
        <v>10460488.98</v>
      </c>
    </row>
    <row r="35" spans="1:5">
      <c r="A35" s="1124"/>
      <c r="B35" s="1125" t="s">
        <v>27</v>
      </c>
      <c r="C35" s="1126" t="s">
        <v>29</v>
      </c>
      <c r="D35" s="1126"/>
      <c r="E35" s="8">
        <f>ESF!I29</f>
        <v>0</v>
      </c>
    </row>
    <row r="36" spans="1:5">
      <c r="A36" s="1124"/>
      <c r="B36" s="1125"/>
      <c r="C36" s="1126" t="s">
        <v>31</v>
      </c>
      <c r="D36" s="1126"/>
      <c r="E36" s="8">
        <f>ESF!I30</f>
        <v>0</v>
      </c>
    </row>
    <row r="37" spans="1:5">
      <c r="A37" s="1124"/>
      <c r="B37" s="1125"/>
      <c r="C37" s="1126" t="s">
        <v>33</v>
      </c>
      <c r="D37" s="1126"/>
      <c r="E37" s="8">
        <f>ESF!I31</f>
        <v>0</v>
      </c>
    </row>
    <row r="38" spans="1:5">
      <c r="A38" s="1124"/>
      <c r="B38" s="1125"/>
      <c r="C38" s="1126" t="s">
        <v>35</v>
      </c>
      <c r="D38" s="1126"/>
      <c r="E38" s="8">
        <f>ESF!I32</f>
        <v>0</v>
      </c>
    </row>
    <row r="39" spans="1:5">
      <c r="A39" s="1124"/>
      <c r="B39" s="1125"/>
      <c r="C39" s="1126" t="s">
        <v>37</v>
      </c>
      <c r="D39" s="1126"/>
      <c r="E39" s="8">
        <f>ESF!I33</f>
        <v>0</v>
      </c>
    </row>
    <row r="40" spans="1:5">
      <c r="A40" s="1124"/>
      <c r="B40" s="1125"/>
      <c r="C40" s="1126" t="s">
        <v>39</v>
      </c>
      <c r="D40" s="1126"/>
      <c r="E40" s="8">
        <f>ESF!I34</f>
        <v>0</v>
      </c>
    </row>
    <row r="41" spans="1:5" ht="15.75" thickBot="1">
      <c r="A41" s="1124"/>
      <c r="B41" s="2"/>
      <c r="C41" s="1127" t="s">
        <v>42</v>
      </c>
      <c r="D41" s="1127"/>
      <c r="E41" s="9">
        <f>ESF!I36</f>
        <v>0</v>
      </c>
    </row>
    <row r="42" spans="1:5" ht="15.75" thickBot="1">
      <c r="A42" s="1124"/>
      <c r="B42" s="2"/>
      <c r="C42" s="1127" t="s">
        <v>44</v>
      </c>
      <c r="D42" s="1127"/>
      <c r="E42" s="9">
        <f>ESF!I38</f>
        <v>10460488.98</v>
      </c>
    </row>
    <row r="43" spans="1:5">
      <c r="A43" s="3"/>
      <c r="B43" s="1125" t="s">
        <v>46</v>
      </c>
      <c r="C43" s="1129" t="s">
        <v>48</v>
      </c>
      <c r="D43" s="1129"/>
      <c r="E43" s="10">
        <f>ESF!I42</f>
        <v>170611429.36000001</v>
      </c>
    </row>
    <row r="44" spans="1:5">
      <c r="A44" s="3"/>
      <c r="B44" s="1125"/>
      <c r="C44" s="1126" t="s">
        <v>49</v>
      </c>
      <c r="D44" s="1126"/>
      <c r="E44" s="8">
        <f>ESF!I44</f>
        <v>117657480.39</v>
      </c>
    </row>
    <row r="45" spans="1:5">
      <c r="A45" s="3"/>
      <c r="B45" s="1125"/>
      <c r="C45" s="1126" t="s">
        <v>50</v>
      </c>
      <c r="D45" s="1126"/>
      <c r="E45" s="8">
        <f>ESF!I45</f>
        <v>52953948.969999999</v>
      </c>
    </row>
    <row r="46" spans="1:5">
      <c r="A46" s="3"/>
      <c r="B46" s="1125"/>
      <c r="C46" s="1126" t="s">
        <v>51</v>
      </c>
      <c r="D46" s="1126"/>
      <c r="E46" s="8">
        <f>ESF!I46</f>
        <v>0</v>
      </c>
    </row>
    <row r="47" spans="1:5">
      <c r="A47" s="3"/>
      <c r="B47" s="1125"/>
      <c r="C47" s="1129" t="s">
        <v>52</v>
      </c>
      <c r="D47" s="1129"/>
      <c r="E47" s="10">
        <f>ESF!I48</f>
        <v>-19542086.650000002</v>
      </c>
    </row>
    <row r="48" spans="1:5">
      <c r="A48" s="3"/>
      <c r="B48" s="1125"/>
      <c r="C48" s="1126" t="s">
        <v>53</v>
      </c>
      <c r="D48" s="1126"/>
      <c r="E48" s="8">
        <f>ESF!I50</f>
        <v>8785927.5999999996</v>
      </c>
    </row>
    <row r="49" spans="1:5">
      <c r="A49" s="3"/>
      <c r="B49" s="1125"/>
      <c r="C49" s="1126" t="s">
        <v>54</v>
      </c>
      <c r="D49" s="1126"/>
      <c r="E49" s="8">
        <f>ESF!I51</f>
        <v>-28388737.559999999</v>
      </c>
    </row>
    <row r="50" spans="1:5">
      <c r="A50" s="3"/>
      <c r="B50" s="1125"/>
      <c r="C50" s="1126" t="s">
        <v>55</v>
      </c>
      <c r="D50" s="1126"/>
      <c r="E50" s="8">
        <f>ESF!I52</f>
        <v>0</v>
      </c>
    </row>
    <row r="51" spans="1:5">
      <c r="A51" s="3"/>
      <c r="B51" s="1125"/>
      <c r="C51" s="1126" t="s">
        <v>56</v>
      </c>
      <c r="D51" s="1126"/>
      <c r="E51" s="8">
        <f>ESF!I53</f>
        <v>60723.31</v>
      </c>
    </row>
    <row r="52" spans="1:5">
      <c r="A52" s="3"/>
      <c r="B52" s="1125"/>
      <c r="C52" s="1126" t="s">
        <v>57</v>
      </c>
      <c r="D52" s="1126"/>
      <c r="E52" s="8">
        <f>ESF!I54</f>
        <v>0</v>
      </c>
    </row>
    <row r="53" spans="1:5">
      <c r="A53" s="3"/>
      <c r="B53" s="1125"/>
      <c r="C53" s="1129" t="s">
        <v>58</v>
      </c>
      <c r="D53" s="1129"/>
      <c r="E53" s="10">
        <f>ESF!I56</f>
        <v>0</v>
      </c>
    </row>
    <row r="54" spans="1:5">
      <c r="A54" s="3"/>
      <c r="B54" s="1125"/>
      <c r="C54" s="1126" t="s">
        <v>59</v>
      </c>
      <c r="D54" s="1126"/>
      <c r="E54" s="8">
        <f>ESF!I58</f>
        <v>0</v>
      </c>
    </row>
    <row r="55" spans="1:5">
      <c r="A55" s="3"/>
      <c r="B55" s="1125"/>
      <c r="C55" s="1126" t="s">
        <v>60</v>
      </c>
      <c r="D55" s="1126"/>
      <c r="E55" s="8">
        <f>ESF!I59</f>
        <v>0</v>
      </c>
    </row>
    <row r="56" spans="1:5" ht="15.75" thickBot="1">
      <c r="A56" s="3"/>
      <c r="B56" s="1125"/>
      <c r="C56" s="1127" t="s">
        <v>61</v>
      </c>
      <c r="D56" s="1127"/>
      <c r="E56" s="9">
        <f>ESF!I61</f>
        <v>151069342.71000001</v>
      </c>
    </row>
    <row r="57" spans="1:5" ht="15.75" thickBot="1">
      <c r="A57" s="3"/>
      <c r="B57" s="2"/>
      <c r="C57" s="1127" t="s">
        <v>62</v>
      </c>
      <c r="D57" s="1127"/>
      <c r="E57" s="9">
        <f>ESF!I63</f>
        <v>161529831.69</v>
      </c>
    </row>
    <row r="58" spans="1:5">
      <c r="A58" s="3"/>
      <c r="B58" s="2"/>
      <c r="C58" s="1128" t="s">
        <v>4</v>
      </c>
      <c r="D58" s="1128"/>
      <c r="E58" s="1">
        <v>2012</v>
      </c>
    </row>
    <row r="59" spans="1:5">
      <c r="A59" s="1124" t="s">
        <v>67</v>
      </c>
      <c r="B59" s="1125" t="s">
        <v>7</v>
      </c>
      <c r="C59" s="1126" t="s">
        <v>9</v>
      </c>
      <c r="D59" s="1126"/>
      <c r="E59" s="8">
        <f>ESF!E16</f>
        <v>45823361.490000002</v>
      </c>
    </row>
    <row r="60" spans="1:5">
      <c r="A60" s="1124"/>
      <c r="B60" s="1125"/>
      <c r="C60" s="1126" t="s">
        <v>11</v>
      </c>
      <c r="D60" s="1126"/>
      <c r="E60" s="8">
        <f>ESF!E17</f>
        <v>1595043.63</v>
      </c>
    </row>
    <row r="61" spans="1:5">
      <c r="A61" s="1124"/>
      <c r="B61" s="1125"/>
      <c r="C61" s="1126" t="s">
        <v>13</v>
      </c>
      <c r="D61" s="1126"/>
      <c r="E61" s="8">
        <f>ESF!E18</f>
        <v>741723.91</v>
      </c>
    </row>
    <row r="62" spans="1:5">
      <c r="A62" s="1124"/>
      <c r="B62" s="1125"/>
      <c r="C62" s="1126" t="s">
        <v>15</v>
      </c>
      <c r="D62" s="1126"/>
      <c r="E62" s="8">
        <f>ESF!E19</f>
        <v>23745</v>
      </c>
    </row>
    <row r="63" spans="1:5">
      <c r="A63" s="1124"/>
      <c r="B63" s="1125"/>
      <c r="C63" s="1126" t="s">
        <v>17</v>
      </c>
      <c r="D63" s="1126"/>
      <c r="E63" s="8">
        <f>ESF!E20</f>
        <v>0</v>
      </c>
    </row>
    <row r="64" spans="1:5">
      <c r="A64" s="1124"/>
      <c r="B64" s="1125"/>
      <c r="C64" s="1126" t="s">
        <v>19</v>
      </c>
      <c r="D64" s="1126"/>
      <c r="E64" s="8">
        <f>ESF!E21</f>
        <v>0</v>
      </c>
    </row>
    <row r="65" spans="1:5">
      <c r="A65" s="1124"/>
      <c r="B65" s="1125"/>
      <c r="C65" s="1126" t="s">
        <v>21</v>
      </c>
      <c r="D65" s="1126"/>
      <c r="E65" s="8">
        <f>ESF!E22</f>
        <v>36550</v>
      </c>
    </row>
    <row r="66" spans="1:5" ht="15.75" thickBot="1">
      <c r="A66" s="1124"/>
      <c r="B66" s="4"/>
      <c r="C66" s="1127" t="s">
        <v>24</v>
      </c>
      <c r="D66" s="1127"/>
      <c r="E66" s="9">
        <f>ESF!E24</f>
        <v>48220424.030000001</v>
      </c>
    </row>
    <row r="67" spans="1:5">
      <c r="A67" s="1124"/>
      <c r="B67" s="1125" t="s">
        <v>26</v>
      </c>
      <c r="C67" s="1126" t="s">
        <v>28</v>
      </c>
      <c r="D67" s="1126"/>
      <c r="E67" s="8">
        <f>ESF!E29</f>
        <v>0</v>
      </c>
    </row>
    <row r="68" spans="1:5">
      <c r="A68" s="1124"/>
      <c r="B68" s="1125"/>
      <c r="C68" s="1126" t="s">
        <v>30</v>
      </c>
      <c r="D68" s="1126"/>
      <c r="E68" s="8">
        <f>ESF!E30</f>
        <v>500000</v>
      </c>
    </row>
    <row r="69" spans="1:5">
      <c r="A69" s="1124"/>
      <c r="B69" s="1125"/>
      <c r="C69" s="1126" t="s">
        <v>32</v>
      </c>
      <c r="D69" s="1126"/>
      <c r="E69" s="8">
        <f>ESF!E31</f>
        <v>98157471.319999993</v>
      </c>
    </row>
    <row r="70" spans="1:5">
      <c r="A70" s="1124"/>
      <c r="B70" s="1125"/>
      <c r="C70" s="1126" t="s">
        <v>34</v>
      </c>
      <c r="D70" s="1126"/>
      <c r="E70" s="8">
        <f>ESF!E32</f>
        <v>93083285.319999993</v>
      </c>
    </row>
    <row r="71" spans="1:5">
      <c r="A71" s="1124"/>
      <c r="B71" s="1125"/>
      <c r="C71" s="1126" t="s">
        <v>36</v>
      </c>
      <c r="D71" s="1126"/>
      <c r="E71" s="8">
        <f>ESF!E33</f>
        <v>0</v>
      </c>
    </row>
    <row r="72" spans="1:5">
      <c r="A72" s="1124"/>
      <c r="B72" s="1125"/>
      <c r="C72" s="1126" t="s">
        <v>38</v>
      </c>
      <c r="D72" s="1126"/>
      <c r="E72" s="8">
        <f>ESF!E34</f>
        <v>-77676042.310000002</v>
      </c>
    </row>
    <row r="73" spans="1:5">
      <c r="A73" s="1124"/>
      <c r="B73" s="1125"/>
      <c r="C73" s="1126" t="s">
        <v>40</v>
      </c>
      <c r="D73" s="1126"/>
      <c r="E73" s="8">
        <f>ESF!E35</f>
        <v>0</v>
      </c>
    </row>
    <row r="74" spans="1:5">
      <c r="A74" s="1124"/>
      <c r="B74" s="1125"/>
      <c r="C74" s="1126" t="s">
        <v>41</v>
      </c>
      <c r="D74" s="1126"/>
      <c r="E74" s="8">
        <f>ESF!E36</f>
        <v>0</v>
      </c>
    </row>
    <row r="75" spans="1:5">
      <c r="A75" s="1124"/>
      <c r="B75" s="1125"/>
      <c r="C75" s="1126" t="s">
        <v>43</v>
      </c>
      <c r="D75" s="1126"/>
      <c r="E75" s="8">
        <f>ESF!E37</f>
        <v>0</v>
      </c>
    </row>
    <row r="76" spans="1:5" ht="15.75" thickBot="1">
      <c r="A76" s="1124"/>
      <c r="B76" s="4"/>
      <c r="C76" s="1127" t="s">
        <v>45</v>
      </c>
      <c r="D76" s="1127"/>
      <c r="E76" s="9">
        <f>ESF!E39</f>
        <v>114064714.32999998</v>
      </c>
    </row>
    <row r="77" spans="1:5" ht="15.75" thickBot="1">
      <c r="A77" s="1124"/>
      <c r="B77" s="2"/>
      <c r="C77" s="1127" t="s">
        <v>47</v>
      </c>
      <c r="D77" s="1127"/>
      <c r="E77" s="9">
        <f>ESF!E41</f>
        <v>162285138.35999998</v>
      </c>
    </row>
    <row r="78" spans="1:5">
      <c r="A78" s="1124" t="s">
        <v>68</v>
      </c>
      <c r="B78" s="1125" t="s">
        <v>8</v>
      </c>
      <c r="C78" s="1126" t="s">
        <v>10</v>
      </c>
      <c r="D78" s="1126"/>
      <c r="E78" s="8">
        <f>ESF!J16</f>
        <v>10333184.92</v>
      </c>
    </row>
    <row r="79" spans="1:5">
      <c r="A79" s="1124"/>
      <c r="B79" s="1125"/>
      <c r="C79" s="1126" t="s">
        <v>12</v>
      </c>
      <c r="D79" s="1126"/>
      <c r="E79" s="8">
        <f>ESF!J17</f>
        <v>0</v>
      </c>
    </row>
    <row r="80" spans="1:5">
      <c r="A80" s="1124"/>
      <c r="B80" s="1125"/>
      <c r="C80" s="1126" t="s">
        <v>14</v>
      </c>
      <c r="D80" s="1126"/>
      <c r="E80" s="8">
        <f>ESF!J18</f>
        <v>0</v>
      </c>
    </row>
    <row r="81" spans="1:5">
      <c r="A81" s="1124"/>
      <c r="B81" s="1125"/>
      <c r="C81" s="1126" t="s">
        <v>16</v>
      </c>
      <c r="D81" s="1126"/>
      <c r="E81" s="8">
        <f>ESF!J19</f>
        <v>0</v>
      </c>
    </row>
    <row r="82" spans="1:5">
      <c r="A82" s="1124"/>
      <c r="B82" s="1125"/>
      <c r="C82" s="1126" t="s">
        <v>18</v>
      </c>
      <c r="D82" s="1126"/>
      <c r="E82" s="8">
        <f>ESF!J20</f>
        <v>0</v>
      </c>
    </row>
    <row r="83" spans="1:5">
      <c r="A83" s="1124"/>
      <c r="B83" s="1125"/>
      <c r="C83" s="1126" t="s">
        <v>20</v>
      </c>
      <c r="D83" s="1126"/>
      <c r="E83" s="8">
        <f>ESF!J21</f>
        <v>25600</v>
      </c>
    </row>
    <row r="84" spans="1:5">
      <c r="A84" s="1124"/>
      <c r="B84" s="1125"/>
      <c r="C84" s="1126" t="s">
        <v>22</v>
      </c>
      <c r="D84" s="1126"/>
      <c r="E84" s="8">
        <f>ESF!J22</f>
        <v>0</v>
      </c>
    </row>
    <row r="85" spans="1:5">
      <c r="A85" s="1124"/>
      <c r="B85" s="1125"/>
      <c r="C85" s="1126" t="s">
        <v>23</v>
      </c>
      <c r="D85" s="1126"/>
      <c r="E85" s="8">
        <f>ESF!J23</f>
        <v>34814.699999999997</v>
      </c>
    </row>
    <row r="86" spans="1:5" ht="15.75" thickBot="1">
      <c r="A86" s="1124"/>
      <c r="B86" s="4"/>
      <c r="C86" s="1127" t="s">
        <v>25</v>
      </c>
      <c r="D86" s="1127"/>
      <c r="E86" s="9">
        <f>ESF!J25</f>
        <v>10393599.619999999</v>
      </c>
    </row>
    <row r="87" spans="1:5">
      <c r="A87" s="1124"/>
      <c r="B87" s="1125" t="s">
        <v>27</v>
      </c>
      <c r="C87" s="1126" t="s">
        <v>29</v>
      </c>
      <c r="D87" s="1126"/>
      <c r="E87" s="8">
        <f>ESF!J29</f>
        <v>0</v>
      </c>
    </row>
    <row r="88" spans="1:5">
      <c r="A88" s="1124"/>
      <c r="B88" s="1125"/>
      <c r="C88" s="1126" t="s">
        <v>31</v>
      </c>
      <c r="D88" s="1126"/>
      <c r="E88" s="8">
        <f>ESF!J30</f>
        <v>0</v>
      </c>
    </row>
    <row r="89" spans="1:5">
      <c r="A89" s="1124"/>
      <c r="B89" s="1125"/>
      <c r="C89" s="1126" t="s">
        <v>33</v>
      </c>
      <c r="D89" s="1126"/>
      <c r="E89" s="8">
        <f>ESF!J31</f>
        <v>0</v>
      </c>
    </row>
    <row r="90" spans="1:5">
      <c r="A90" s="1124"/>
      <c r="B90" s="1125"/>
      <c r="C90" s="1126" t="s">
        <v>35</v>
      </c>
      <c r="D90" s="1126"/>
      <c r="E90" s="8">
        <f>ESF!J32</f>
        <v>0</v>
      </c>
    </row>
    <row r="91" spans="1:5">
      <c r="A91" s="1124"/>
      <c r="B91" s="1125"/>
      <c r="C91" s="1126" t="s">
        <v>37</v>
      </c>
      <c r="D91" s="1126"/>
      <c r="E91" s="8">
        <f>ESF!J33</f>
        <v>0</v>
      </c>
    </row>
    <row r="92" spans="1:5">
      <c r="A92" s="1124"/>
      <c r="B92" s="1125"/>
      <c r="C92" s="1126" t="s">
        <v>39</v>
      </c>
      <c r="D92" s="1126"/>
      <c r="E92" s="8">
        <f>ESF!J34</f>
        <v>0</v>
      </c>
    </row>
    <row r="93" spans="1:5" ht="15.75" thickBot="1">
      <c r="A93" s="1124"/>
      <c r="B93" s="2"/>
      <c r="C93" s="1127" t="s">
        <v>42</v>
      </c>
      <c r="D93" s="1127"/>
      <c r="E93" s="9">
        <f>ESF!J36</f>
        <v>0</v>
      </c>
    </row>
    <row r="94" spans="1:5" ht="15.75" thickBot="1">
      <c r="A94" s="1124"/>
      <c r="B94" s="2"/>
      <c r="C94" s="1127" t="s">
        <v>44</v>
      </c>
      <c r="D94" s="1127"/>
      <c r="E94" s="9">
        <f>ESF!J38</f>
        <v>10393599.619999999</v>
      </c>
    </row>
    <row r="95" spans="1:5">
      <c r="A95" s="3"/>
      <c r="B95" s="1125" t="s">
        <v>46</v>
      </c>
      <c r="C95" s="1129" t="s">
        <v>48</v>
      </c>
      <c r="D95" s="1129"/>
      <c r="E95" s="10">
        <f>ESF!J42</f>
        <v>170611429.36000001</v>
      </c>
    </row>
    <row r="96" spans="1:5">
      <c r="A96" s="3"/>
      <c r="B96" s="1125"/>
      <c r="C96" s="1126" t="s">
        <v>49</v>
      </c>
      <c r="D96" s="1126"/>
      <c r="E96" s="8">
        <f>ESF!J44</f>
        <v>117657480.39</v>
      </c>
    </row>
    <row r="97" spans="1:5">
      <c r="A97" s="3"/>
      <c r="B97" s="1125"/>
      <c r="C97" s="1126" t="s">
        <v>50</v>
      </c>
      <c r="D97" s="1126"/>
      <c r="E97" s="8">
        <f>ESF!J45</f>
        <v>52953948.969999999</v>
      </c>
    </row>
    <row r="98" spans="1:5">
      <c r="A98" s="3"/>
      <c r="B98" s="1125"/>
      <c r="C98" s="1126" t="s">
        <v>51</v>
      </c>
      <c r="D98" s="1126"/>
      <c r="E98" s="8">
        <f>ESF!J46</f>
        <v>0</v>
      </c>
    </row>
    <row r="99" spans="1:5">
      <c r="A99" s="3"/>
      <c r="B99" s="1125"/>
      <c r="C99" s="1129" t="s">
        <v>52</v>
      </c>
      <c r="D99" s="1129"/>
      <c r="E99" s="10">
        <f>ESF!J48</f>
        <v>-18719890.620000001</v>
      </c>
    </row>
    <row r="100" spans="1:5">
      <c r="A100" s="3"/>
      <c r="B100" s="1125"/>
      <c r="C100" s="1126" t="s">
        <v>53</v>
      </c>
      <c r="D100" s="1126"/>
      <c r="E100" s="8">
        <f>ESF!J50</f>
        <v>8125530.8099999996</v>
      </c>
    </row>
    <row r="101" spans="1:5">
      <c r="A101" s="3"/>
      <c r="B101" s="1125"/>
      <c r="C101" s="1126" t="s">
        <v>54</v>
      </c>
      <c r="D101" s="1126"/>
      <c r="E101" s="8">
        <f>ESF!J51</f>
        <v>-26906144.739999998</v>
      </c>
    </row>
    <row r="102" spans="1:5">
      <c r="A102" s="3"/>
      <c r="B102" s="1125"/>
      <c r="C102" s="1126" t="s">
        <v>55</v>
      </c>
      <c r="D102" s="1126"/>
      <c r="E102" s="8">
        <f>ESF!J52</f>
        <v>0</v>
      </c>
    </row>
    <row r="103" spans="1:5">
      <c r="A103" s="3"/>
      <c r="B103" s="1125"/>
      <c r="C103" s="1126" t="s">
        <v>56</v>
      </c>
      <c r="D103" s="1126"/>
      <c r="E103" s="8">
        <f>ESF!J53</f>
        <v>60723.31</v>
      </c>
    </row>
    <row r="104" spans="1:5">
      <c r="A104" s="3"/>
      <c r="B104" s="1125"/>
      <c r="C104" s="1126" t="s">
        <v>57</v>
      </c>
      <c r="D104" s="1126"/>
      <c r="E104" s="8">
        <f>ESF!J54</f>
        <v>0</v>
      </c>
    </row>
    <row r="105" spans="1:5">
      <c r="A105" s="3"/>
      <c r="B105" s="1125"/>
      <c r="C105" s="1129" t="s">
        <v>58</v>
      </c>
      <c r="D105" s="1129"/>
      <c r="E105" s="10">
        <f>ESF!J56</f>
        <v>0</v>
      </c>
    </row>
    <row r="106" spans="1:5">
      <c r="A106" s="3"/>
      <c r="B106" s="1125"/>
      <c r="C106" s="1126" t="s">
        <v>59</v>
      </c>
      <c r="D106" s="1126"/>
      <c r="E106" s="8">
        <f>ESF!J58</f>
        <v>0</v>
      </c>
    </row>
    <row r="107" spans="1:5">
      <c r="A107" s="3"/>
      <c r="B107" s="1125"/>
      <c r="C107" s="1126" t="s">
        <v>60</v>
      </c>
      <c r="D107" s="1126"/>
      <c r="E107" s="8">
        <f>ESF!J59</f>
        <v>0</v>
      </c>
    </row>
    <row r="108" spans="1:5" ht="15.75" thickBot="1">
      <c r="A108" s="3"/>
      <c r="B108" s="1125"/>
      <c r="C108" s="1127" t="s">
        <v>61</v>
      </c>
      <c r="D108" s="1127"/>
      <c r="E108" s="9">
        <f>ESF!J61</f>
        <v>151891538.74000001</v>
      </c>
    </row>
    <row r="109" spans="1:5" ht="15.75" thickBot="1">
      <c r="A109" s="3"/>
      <c r="B109" s="2"/>
      <c r="C109" s="1127" t="s">
        <v>62</v>
      </c>
      <c r="D109" s="1127"/>
      <c r="E109" s="9">
        <f>ESF!J63</f>
        <v>162285138.36000001</v>
      </c>
    </row>
    <row r="110" spans="1:5">
      <c r="A110" s="3"/>
      <c r="B110" s="2"/>
      <c r="C110" s="1134" t="s">
        <v>73</v>
      </c>
      <c r="D110" s="5" t="s">
        <v>63</v>
      </c>
      <c r="E110" s="10" t="str">
        <f>ESF!C71</f>
        <v>M. en C. Andrés Salvador Casillas Barajas</v>
      </c>
    </row>
    <row r="111" spans="1:5">
      <c r="A111" s="3"/>
      <c r="B111" s="2"/>
      <c r="C111" s="1135"/>
      <c r="D111" s="5" t="s">
        <v>64</v>
      </c>
      <c r="E111" s="10" t="str">
        <f>ESF!C72</f>
        <v xml:space="preserve">Encargado de Rectoría de la Universidad Tecnológica del Norte de Guanajuato                                                                                                </v>
      </c>
    </row>
    <row r="112" spans="1:5">
      <c r="A112" s="3"/>
      <c r="B112" s="2"/>
      <c r="C112" s="1135" t="s">
        <v>72</v>
      </c>
      <c r="D112" s="5" t="s">
        <v>63</v>
      </c>
      <c r="E112" s="10" t="str">
        <f>ESF!G71</f>
        <v>MAE. Loth Mariano Pérez Camacho</v>
      </c>
    </row>
    <row r="113" spans="1:5">
      <c r="A113" s="3"/>
      <c r="B113" s="2"/>
      <c r="C113" s="1135"/>
      <c r="D113" s="5" t="s">
        <v>64</v>
      </c>
      <c r="E113" s="10" t="str">
        <f>ESF!G72</f>
        <v>Encargado de Secretaría Administrativa de la Universidad Tecnológica del Norte de Guanajuato</v>
      </c>
    </row>
    <row r="114" spans="1:5">
      <c r="A114" s="1133" t="s">
        <v>1</v>
      </c>
      <c r="B114" s="1133"/>
      <c r="C114" s="1133"/>
      <c r="D114" s="1133"/>
      <c r="E114" s="13" t="e">
        <f>ECSF!#REF!</f>
        <v>#REF!</v>
      </c>
    </row>
    <row r="115" spans="1:5">
      <c r="A115" s="1133" t="s">
        <v>3</v>
      </c>
      <c r="B115" s="1133"/>
      <c r="C115" s="1133"/>
      <c r="D115" s="1133"/>
      <c r="E115" s="13">
        <f>ECSF!C5</f>
        <v>0</v>
      </c>
    </row>
    <row r="116" spans="1:5">
      <c r="A116" s="1133" t="s">
        <v>2</v>
      </c>
      <c r="B116" s="1133"/>
      <c r="C116" s="1133"/>
      <c r="D116" s="1133"/>
      <c r="E116" s="14"/>
    </row>
    <row r="117" spans="1:5">
      <c r="A117" s="1133" t="s">
        <v>71</v>
      </c>
      <c r="B117" s="1133"/>
      <c r="C117" s="1133"/>
      <c r="D117" s="1133"/>
      <c r="E117" t="s">
        <v>70</v>
      </c>
    </row>
    <row r="118" spans="1:5">
      <c r="B118" s="1130" t="s">
        <v>65</v>
      </c>
      <c r="C118" s="1129" t="s">
        <v>5</v>
      </c>
      <c r="D118" s="1129"/>
      <c r="E118" s="11">
        <f>ECSF!D12</f>
        <v>4103613.4699999997</v>
      </c>
    </row>
    <row r="119" spans="1:5">
      <c r="B119" s="1130"/>
      <c r="C119" s="1129" t="s">
        <v>7</v>
      </c>
      <c r="D119" s="1129"/>
      <c r="E119" s="11">
        <f>ECSF!D14</f>
        <v>4103613.4699999997</v>
      </c>
    </row>
    <row r="120" spans="1:5">
      <c r="B120" s="1130"/>
      <c r="C120" s="1126" t="s">
        <v>9</v>
      </c>
      <c r="D120" s="1126"/>
      <c r="E120" s="12">
        <f>ECSF!D16</f>
        <v>3802278.3</v>
      </c>
    </row>
    <row r="121" spans="1:5">
      <c r="B121" s="1130"/>
      <c r="C121" s="1126" t="s">
        <v>11</v>
      </c>
      <c r="D121" s="1126"/>
      <c r="E121" s="12">
        <f>ECSF!D17</f>
        <v>0</v>
      </c>
    </row>
    <row r="122" spans="1:5">
      <c r="B122" s="1130"/>
      <c r="C122" s="1126" t="s">
        <v>13</v>
      </c>
      <c r="D122" s="1126"/>
      <c r="E122" s="12">
        <f>ECSF!D18</f>
        <v>277590.17</v>
      </c>
    </row>
    <row r="123" spans="1:5">
      <c r="B123" s="1130"/>
      <c r="C123" s="1126" t="s">
        <v>15</v>
      </c>
      <c r="D123" s="1126"/>
      <c r="E123" s="12">
        <f>ECSF!D19</f>
        <v>23745</v>
      </c>
    </row>
    <row r="124" spans="1:5">
      <c r="B124" s="1130"/>
      <c r="C124" s="1126" t="s">
        <v>17</v>
      </c>
      <c r="D124" s="1126"/>
      <c r="E124" s="12">
        <f>ECSF!D20</f>
        <v>0</v>
      </c>
    </row>
    <row r="125" spans="1:5">
      <c r="B125" s="1130"/>
      <c r="C125" s="1126" t="s">
        <v>19</v>
      </c>
      <c r="D125" s="1126"/>
      <c r="E125" s="12">
        <f>ECSF!D21</f>
        <v>0</v>
      </c>
    </row>
    <row r="126" spans="1:5">
      <c r="B126" s="1130"/>
      <c r="C126" s="1126" t="s">
        <v>21</v>
      </c>
      <c r="D126" s="1126"/>
      <c r="E126" s="12">
        <f>ECSF!D22</f>
        <v>0</v>
      </c>
    </row>
    <row r="127" spans="1:5">
      <c r="B127" s="1130"/>
      <c r="C127" s="1129" t="s">
        <v>26</v>
      </c>
      <c r="D127" s="1129"/>
      <c r="E127" s="11">
        <f>ECSF!D24</f>
        <v>0</v>
      </c>
    </row>
    <row r="128" spans="1:5">
      <c r="B128" s="1130"/>
      <c r="C128" s="1126" t="s">
        <v>28</v>
      </c>
      <c r="D128" s="1126"/>
      <c r="E128" s="12">
        <f>ECSF!D26</f>
        <v>0</v>
      </c>
    </row>
    <row r="129" spans="2:5">
      <c r="B129" s="1130"/>
      <c r="C129" s="1126" t="s">
        <v>30</v>
      </c>
      <c r="D129" s="1126"/>
      <c r="E129" s="12">
        <f>ECSF!D27</f>
        <v>0</v>
      </c>
    </row>
    <row r="130" spans="2:5">
      <c r="B130" s="1130"/>
      <c r="C130" s="1126" t="s">
        <v>32</v>
      </c>
      <c r="D130" s="1126"/>
      <c r="E130" s="12">
        <f>ECSF!D28</f>
        <v>0</v>
      </c>
    </row>
    <row r="131" spans="2:5">
      <c r="B131" s="1130"/>
      <c r="C131" s="1126" t="s">
        <v>34</v>
      </c>
      <c r="D131" s="1126"/>
      <c r="E131" s="12">
        <f>ECSF!D29</f>
        <v>0</v>
      </c>
    </row>
    <row r="132" spans="2:5">
      <c r="B132" s="1130"/>
      <c r="C132" s="1126" t="s">
        <v>36</v>
      </c>
      <c r="D132" s="1126"/>
      <c r="E132" s="12">
        <f>ECSF!D30</f>
        <v>0</v>
      </c>
    </row>
    <row r="133" spans="2:5">
      <c r="B133" s="1130"/>
      <c r="C133" s="1126" t="s">
        <v>38</v>
      </c>
      <c r="D133" s="1126"/>
      <c r="E133" s="12">
        <f>ECSF!D31</f>
        <v>0</v>
      </c>
    </row>
    <row r="134" spans="2:5">
      <c r="B134" s="1130"/>
      <c r="C134" s="1126" t="s">
        <v>40</v>
      </c>
      <c r="D134" s="1126"/>
      <c r="E134" s="12">
        <f>ECSF!D32</f>
        <v>0</v>
      </c>
    </row>
    <row r="135" spans="2:5">
      <c r="B135" s="1130"/>
      <c r="C135" s="1126" t="s">
        <v>41</v>
      </c>
      <c r="D135" s="1126"/>
      <c r="E135" s="12">
        <f>ECSF!D33</f>
        <v>0</v>
      </c>
    </row>
    <row r="136" spans="2:5">
      <c r="B136" s="1130"/>
      <c r="C136" s="1126" t="s">
        <v>43</v>
      </c>
      <c r="D136" s="1126"/>
      <c r="E136" s="12">
        <f>ECSF!D34</f>
        <v>0</v>
      </c>
    </row>
    <row r="137" spans="2:5">
      <c r="B137" s="1130"/>
      <c r="C137" s="1129" t="s">
        <v>6</v>
      </c>
      <c r="D137" s="1129"/>
      <c r="E137" s="11">
        <f>ECSF!I12</f>
        <v>66889.36</v>
      </c>
    </row>
    <row r="138" spans="2:5">
      <c r="B138" s="1130"/>
      <c r="C138" s="1129" t="s">
        <v>8</v>
      </c>
      <c r="D138" s="1129"/>
      <c r="E138" s="11">
        <f>ECSF!I14</f>
        <v>66889.36</v>
      </c>
    </row>
    <row r="139" spans="2:5">
      <c r="B139" s="1130"/>
      <c r="C139" s="1126" t="s">
        <v>10</v>
      </c>
      <c r="D139" s="1126"/>
      <c r="E139" s="12">
        <f>ECSF!I16</f>
        <v>251.05</v>
      </c>
    </row>
    <row r="140" spans="2:5">
      <c r="B140" s="1130"/>
      <c r="C140" s="1126" t="s">
        <v>12</v>
      </c>
      <c r="D140" s="1126"/>
      <c r="E140" s="12">
        <f>ECSF!I17</f>
        <v>0</v>
      </c>
    </row>
    <row r="141" spans="2:5">
      <c r="B141" s="1130"/>
      <c r="C141" s="1126" t="s">
        <v>14</v>
      </c>
      <c r="D141" s="1126"/>
      <c r="E141" s="12">
        <f>ECSF!I18</f>
        <v>0</v>
      </c>
    </row>
    <row r="142" spans="2:5">
      <c r="B142" s="1130"/>
      <c r="C142" s="1126" t="s">
        <v>16</v>
      </c>
      <c r="D142" s="1126"/>
      <c r="E142" s="12">
        <f>ECSF!I19</f>
        <v>0</v>
      </c>
    </row>
    <row r="143" spans="2:5">
      <c r="B143" s="1130"/>
      <c r="C143" s="1126" t="s">
        <v>18</v>
      </c>
      <c r="D143" s="1126"/>
      <c r="E143" s="12">
        <f>ECSF!I20</f>
        <v>0</v>
      </c>
    </row>
    <row r="144" spans="2:5">
      <c r="B144" s="1130"/>
      <c r="C144" s="1126" t="s">
        <v>20</v>
      </c>
      <c r="D144" s="1126"/>
      <c r="E144" s="12">
        <f>ECSF!I21</f>
        <v>0</v>
      </c>
    </row>
    <row r="145" spans="2:5">
      <c r="B145" s="1130"/>
      <c r="C145" s="1126" t="s">
        <v>22</v>
      </c>
      <c r="D145" s="1126"/>
      <c r="E145" s="12">
        <f>ECSF!I22</f>
        <v>60723.31</v>
      </c>
    </row>
    <row r="146" spans="2:5">
      <c r="B146" s="1130"/>
      <c r="C146" s="1126" t="s">
        <v>23</v>
      </c>
      <c r="D146" s="1126"/>
      <c r="E146" s="12">
        <f>ECSF!I23</f>
        <v>5915</v>
      </c>
    </row>
    <row r="147" spans="2:5">
      <c r="B147" s="1130"/>
      <c r="C147" s="1132" t="s">
        <v>27</v>
      </c>
      <c r="D147" s="1132"/>
      <c r="E147" s="11">
        <f>ECSF!I25</f>
        <v>0</v>
      </c>
    </row>
    <row r="148" spans="2:5">
      <c r="B148" s="1130"/>
      <c r="C148" s="1126" t="s">
        <v>29</v>
      </c>
      <c r="D148" s="1126"/>
      <c r="E148" s="12">
        <f>ECSF!I27</f>
        <v>0</v>
      </c>
    </row>
    <row r="149" spans="2:5">
      <c r="B149" s="1130"/>
      <c r="C149" s="1126" t="s">
        <v>31</v>
      </c>
      <c r="D149" s="1126"/>
      <c r="E149" s="12">
        <f>ECSF!I28</f>
        <v>0</v>
      </c>
    </row>
    <row r="150" spans="2:5">
      <c r="B150" s="1130"/>
      <c r="C150" s="1126" t="s">
        <v>33</v>
      </c>
      <c r="D150" s="1126"/>
      <c r="E150" s="12">
        <f>ECSF!I29</f>
        <v>0</v>
      </c>
    </row>
    <row r="151" spans="2:5">
      <c r="B151" s="1130"/>
      <c r="C151" s="1126" t="s">
        <v>35</v>
      </c>
      <c r="D151" s="1126"/>
      <c r="E151" s="12">
        <f>ECSF!I30</f>
        <v>0</v>
      </c>
    </row>
    <row r="152" spans="2:5">
      <c r="B152" s="1130"/>
      <c r="C152" s="1126" t="s">
        <v>37</v>
      </c>
      <c r="D152" s="1126"/>
      <c r="E152" s="12">
        <f>ECSF!I31</f>
        <v>0</v>
      </c>
    </row>
    <row r="153" spans="2:5">
      <c r="B153" s="1130"/>
      <c r="C153" s="1126" t="s">
        <v>39</v>
      </c>
      <c r="D153" s="1126"/>
      <c r="E153" s="12">
        <f>ECSF!I32</f>
        <v>0</v>
      </c>
    </row>
    <row r="154" spans="2:5">
      <c r="B154" s="1130"/>
      <c r="C154" s="1129" t="s">
        <v>46</v>
      </c>
      <c r="D154" s="1129"/>
      <c r="E154" s="11">
        <f>ECSF!I34</f>
        <v>660396.79</v>
      </c>
    </row>
    <row r="155" spans="2:5">
      <c r="B155" s="1130"/>
      <c r="C155" s="1129" t="s">
        <v>48</v>
      </c>
      <c r="D155" s="1129"/>
      <c r="E155" s="11">
        <f>ECSF!I36</f>
        <v>0</v>
      </c>
    </row>
    <row r="156" spans="2:5">
      <c r="B156" s="1130"/>
      <c r="C156" s="1126" t="s">
        <v>49</v>
      </c>
      <c r="D156" s="1126"/>
      <c r="E156" s="12">
        <f>ECSF!I38</f>
        <v>0</v>
      </c>
    </row>
    <row r="157" spans="2:5">
      <c r="B157" s="1130"/>
      <c r="C157" s="1126" t="s">
        <v>50</v>
      </c>
      <c r="D157" s="1126"/>
      <c r="E157" s="12">
        <f>ECSF!I39</f>
        <v>0</v>
      </c>
    </row>
    <row r="158" spans="2:5">
      <c r="B158" s="1130"/>
      <c r="C158" s="1126" t="s">
        <v>51</v>
      </c>
      <c r="D158" s="1126"/>
      <c r="E158" s="12">
        <f>ECSF!I40</f>
        <v>0</v>
      </c>
    </row>
    <row r="159" spans="2:5">
      <c r="B159" s="1130"/>
      <c r="C159" s="1129" t="s">
        <v>52</v>
      </c>
      <c r="D159" s="1129"/>
      <c r="E159" s="11">
        <f>ECSF!I42</f>
        <v>660396.79</v>
      </c>
    </row>
    <row r="160" spans="2:5">
      <c r="B160" s="1130"/>
      <c r="C160" s="1126" t="s">
        <v>53</v>
      </c>
      <c r="D160" s="1126"/>
      <c r="E160" s="12">
        <f>ECSF!I44</f>
        <v>660396.79</v>
      </c>
    </row>
    <row r="161" spans="2:5">
      <c r="B161" s="1130"/>
      <c r="C161" s="1126" t="s">
        <v>54</v>
      </c>
      <c r="D161" s="1126"/>
      <c r="E161" s="12">
        <f>ECSF!I45</f>
        <v>0</v>
      </c>
    </row>
    <row r="162" spans="2:5">
      <c r="B162" s="1130"/>
      <c r="C162" s="1126" t="s">
        <v>55</v>
      </c>
      <c r="D162" s="1126"/>
      <c r="E162" s="12">
        <f>ECSF!I46</f>
        <v>0</v>
      </c>
    </row>
    <row r="163" spans="2:5">
      <c r="B163" s="1130"/>
      <c r="C163" s="1126" t="s">
        <v>56</v>
      </c>
      <c r="D163" s="1126"/>
      <c r="E163" s="12">
        <f>ECSF!I47</f>
        <v>0</v>
      </c>
    </row>
    <row r="164" spans="2:5">
      <c r="B164" s="1130"/>
      <c r="C164" s="1126" t="s">
        <v>57</v>
      </c>
      <c r="D164" s="1126"/>
      <c r="E164" s="12">
        <f>ECSF!I48</f>
        <v>0</v>
      </c>
    </row>
    <row r="165" spans="2:5">
      <c r="B165" s="1130"/>
      <c r="C165" s="1129" t="s">
        <v>58</v>
      </c>
      <c r="D165" s="1129"/>
      <c r="E165" s="11">
        <f>ECSF!I50</f>
        <v>0</v>
      </c>
    </row>
    <row r="166" spans="2:5">
      <c r="B166" s="1130"/>
      <c r="C166" s="1126" t="s">
        <v>59</v>
      </c>
      <c r="D166" s="1126"/>
      <c r="E166" s="12">
        <f>ECSF!I52</f>
        <v>0</v>
      </c>
    </row>
    <row r="167" spans="2:5" ht="15" customHeight="1" thickBot="1">
      <c r="B167" s="1131"/>
      <c r="C167" s="1126" t="s">
        <v>60</v>
      </c>
      <c r="D167" s="1126"/>
      <c r="E167" s="12">
        <f>ECSF!I53</f>
        <v>0</v>
      </c>
    </row>
    <row r="168" spans="2:5">
      <c r="B168" s="1130" t="s">
        <v>66</v>
      </c>
      <c r="C168" s="1129" t="s">
        <v>5</v>
      </c>
      <c r="D168" s="1129"/>
      <c r="E168" s="11">
        <f>ECSF!E12</f>
        <v>3348306.8</v>
      </c>
    </row>
    <row r="169" spans="2:5" ht="15" customHeight="1">
      <c r="B169" s="1130"/>
      <c r="C169" s="1129" t="s">
        <v>7</v>
      </c>
      <c r="D169" s="1129"/>
      <c r="E169" s="11">
        <f>ECSF!E14</f>
        <v>144240.73000000001</v>
      </c>
    </row>
    <row r="170" spans="2:5" ht="15" customHeight="1">
      <c r="B170" s="1130"/>
      <c r="C170" s="1126" t="s">
        <v>9</v>
      </c>
      <c r="D170" s="1126"/>
      <c r="E170" s="12">
        <f>ECSF!E16</f>
        <v>0</v>
      </c>
    </row>
    <row r="171" spans="2:5" ht="15" customHeight="1">
      <c r="B171" s="1130"/>
      <c r="C171" s="1126" t="s">
        <v>11</v>
      </c>
      <c r="D171" s="1126"/>
      <c r="E171" s="12">
        <f>ECSF!E17</f>
        <v>144240.73000000001</v>
      </c>
    </row>
    <row r="172" spans="2:5">
      <c r="B172" s="1130"/>
      <c r="C172" s="1126" t="s">
        <v>13</v>
      </c>
      <c r="D172" s="1126"/>
      <c r="E172" s="12">
        <f>ECSF!E18</f>
        <v>0</v>
      </c>
    </row>
    <row r="173" spans="2:5">
      <c r="B173" s="1130"/>
      <c r="C173" s="1126" t="s">
        <v>15</v>
      </c>
      <c r="D173" s="1126"/>
      <c r="E173" s="12">
        <f>ECSF!E19</f>
        <v>0</v>
      </c>
    </row>
    <row r="174" spans="2:5" ht="15" customHeight="1">
      <c r="B174" s="1130"/>
      <c r="C174" s="1126" t="s">
        <v>17</v>
      </c>
      <c r="D174" s="1126"/>
      <c r="E174" s="12">
        <f>ECSF!E20</f>
        <v>0</v>
      </c>
    </row>
    <row r="175" spans="2:5" ht="15" customHeight="1">
      <c r="B175" s="1130"/>
      <c r="C175" s="1126" t="s">
        <v>19</v>
      </c>
      <c r="D175" s="1126"/>
      <c r="E175" s="12">
        <f>ECSF!E21</f>
        <v>0</v>
      </c>
    </row>
    <row r="176" spans="2:5">
      <c r="B176" s="1130"/>
      <c r="C176" s="1126" t="s">
        <v>21</v>
      </c>
      <c r="D176" s="1126"/>
      <c r="E176" s="12">
        <f>ECSF!E22</f>
        <v>0</v>
      </c>
    </row>
    <row r="177" spans="2:5" ht="15" customHeight="1">
      <c r="B177" s="1130"/>
      <c r="C177" s="1129" t="s">
        <v>26</v>
      </c>
      <c r="D177" s="1129"/>
      <c r="E177" s="11">
        <f>ECSF!E24</f>
        <v>3204066.07</v>
      </c>
    </row>
    <row r="178" spans="2:5">
      <c r="B178" s="1130"/>
      <c r="C178" s="1126" t="s">
        <v>28</v>
      </c>
      <c r="D178" s="1126"/>
      <c r="E178" s="12">
        <f>ECSF!E26</f>
        <v>0</v>
      </c>
    </row>
    <row r="179" spans="2:5" ht="15" customHeight="1">
      <c r="B179" s="1130"/>
      <c r="C179" s="1126" t="s">
        <v>30</v>
      </c>
      <c r="D179" s="1126"/>
      <c r="E179" s="12">
        <f>ECSF!E27</f>
        <v>0</v>
      </c>
    </row>
    <row r="180" spans="2:5" ht="15" customHeight="1">
      <c r="B180" s="1130"/>
      <c r="C180" s="1126" t="s">
        <v>32</v>
      </c>
      <c r="D180" s="1126"/>
      <c r="E180" s="12">
        <f>ECSF!E28</f>
        <v>0</v>
      </c>
    </row>
    <row r="181" spans="2:5" ht="15" customHeight="1">
      <c r="B181" s="1130"/>
      <c r="C181" s="1126" t="s">
        <v>34</v>
      </c>
      <c r="D181" s="1126"/>
      <c r="E181" s="12">
        <f>ECSF!E29</f>
        <v>3204066.07</v>
      </c>
    </row>
    <row r="182" spans="2:5" ht="15" customHeight="1">
      <c r="B182" s="1130"/>
      <c r="C182" s="1126" t="s">
        <v>36</v>
      </c>
      <c r="D182" s="1126"/>
      <c r="E182" s="12">
        <f>ECSF!E30</f>
        <v>0</v>
      </c>
    </row>
    <row r="183" spans="2:5" ht="15" customHeight="1">
      <c r="B183" s="1130"/>
      <c r="C183" s="1126" t="s">
        <v>38</v>
      </c>
      <c r="D183" s="1126"/>
      <c r="E183" s="12">
        <f>ECSF!E31</f>
        <v>0</v>
      </c>
    </row>
    <row r="184" spans="2:5" ht="15" customHeight="1">
      <c r="B184" s="1130"/>
      <c r="C184" s="1126" t="s">
        <v>40</v>
      </c>
      <c r="D184" s="1126"/>
      <c r="E184" s="12">
        <f>ECSF!E32</f>
        <v>0</v>
      </c>
    </row>
    <row r="185" spans="2:5" ht="15" customHeight="1">
      <c r="B185" s="1130"/>
      <c r="C185" s="1126" t="s">
        <v>41</v>
      </c>
      <c r="D185" s="1126"/>
      <c r="E185" s="12">
        <f>ECSF!E33</f>
        <v>0</v>
      </c>
    </row>
    <row r="186" spans="2:5" ht="15" customHeight="1">
      <c r="B186" s="1130"/>
      <c r="C186" s="1126" t="s">
        <v>43</v>
      </c>
      <c r="D186" s="1126"/>
      <c r="E186" s="12">
        <f>ECSF!E34</f>
        <v>0</v>
      </c>
    </row>
    <row r="187" spans="2:5" ht="15" customHeight="1">
      <c r="B187" s="1130"/>
      <c r="C187" s="1129" t="s">
        <v>6</v>
      </c>
      <c r="D187" s="1129"/>
      <c r="E187" s="11">
        <f>ECSF!J12</f>
        <v>0</v>
      </c>
    </row>
    <row r="188" spans="2:5">
      <c r="B188" s="1130"/>
      <c r="C188" s="1129" t="s">
        <v>8</v>
      </c>
      <c r="D188" s="1129"/>
      <c r="E188" s="11">
        <f>ECSF!J14</f>
        <v>0</v>
      </c>
    </row>
    <row r="189" spans="2:5">
      <c r="B189" s="1130"/>
      <c r="C189" s="1126" t="s">
        <v>10</v>
      </c>
      <c r="D189" s="1126"/>
      <c r="E189" s="12">
        <f>ECSF!J16</f>
        <v>0</v>
      </c>
    </row>
    <row r="190" spans="2:5">
      <c r="B190" s="1130"/>
      <c r="C190" s="1126" t="s">
        <v>12</v>
      </c>
      <c r="D190" s="1126"/>
      <c r="E190" s="12">
        <f>ECSF!J17</f>
        <v>0</v>
      </c>
    </row>
    <row r="191" spans="2:5" ht="15" customHeight="1">
      <c r="B191" s="1130"/>
      <c r="C191" s="1126" t="s">
        <v>14</v>
      </c>
      <c r="D191" s="1126"/>
      <c r="E191" s="12">
        <f>ECSF!J18</f>
        <v>0</v>
      </c>
    </row>
    <row r="192" spans="2:5">
      <c r="B192" s="1130"/>
      <c r="C192" s="1126" t="s">
        <v>16</v>
      </c>
      <c r="D192" s="1126"/>
      <c r="E192" s="12">
        <f>ECSF!J19</f>
        <v>0</v>
      </c>
    </row>
    <row r="193" spans="2:5" ht="15" customHeight="1">
      <c r="B193" s="1130"/>
      <c r="C193" s="1126" t="s">
        <v>18</v>
      </c>
      <c r="D193" s="1126"/>
      <c r="E193" s="12">
        <f>ECSF!J20</f>
        <v>0</v>
      </c>
    </row>
    <row r="194" spans="2:5" ht="15" customHeight="1">
      <c r="B194" s="1130"/>
      <c r="C194" s="1126" t="s">
        <v>20</v>
      </c>
      <c r="D194" s="1126"/>
      <c r="E194" s="12">
        <f>ECSF!J21</f>
        <v>0</v>
      </c>
    </row>
    <row r="195" spans="2:5" ht="15" customHeight="1">
      <c r="B195" s="1130"/>
      <c r="C195" s="1126" t="s">
        <v>22</v>
      </c>
      <c r="D195" s="1126"/>
      <c r="E195" s="12">
        <f>ECSF!J22</f>
        <v>0</v>
      </c>
    </row>
    <row r="196" spans="2:5" ht="15" customHeight="1">
      <c r="B196" s="1130"/>
      <c r="C196" s="1126" t="s">
        <v>23</v>
      </c>
      <c r="D196" s="1126"/>
      <c r="E196" s="12">
        <f>ECSF!J23</f>
        <v>0</v>
      </c>
    </row>
    <row r="197" spans="2:5" ht="15" customHeight="1">
      <c r="B197" s="1130"/>
      <c r="C197" s="1132" t="s">
        <v>27</v>
      </c>
      <c r="D197" s="1132"/>
      <c r="E197" s="11">
        <f>ECSF!J25</f>
        <v>0</v>
      </c>
    </row>
    <row r="198" spans="2:5" ht="15" customHeight="1">
      <c r="B198" s="1130"/>
      <c r="C198" s="1126" t="s">
        <v>29</v>
      </c>
      <c r="D198" s="1126"/>
      <c r="E198" s="12">
        <f>ECSF!J27</f>
        <v>0</v>
      </c>
    </row>
    <row r="199" spans="2:5" ht="15" customHeight="1">
      <c r="B199" s="1130"/>
      <c r="C199" s="1126" t="s">
        <v>31</v>
      </c>
      <c r="D199" s="1126"/>
      <c r="E199" s="12">
        <f>ECSF!J28</f>
        <v>0</v>
      </c>
    </row>
    <row r="200" spans="2:5" ht="15" customHeight="1">
      <c r="B200" s="1130"/>
      <c r="C200" s="1126" t="s">
        <v>33</v>
      </c>
      <c r="D200" s="1126"/>
      <c r="E200" s="12">
        <f>ECSF!J29</f>
        <v>0</v>
      </c>
    </row>
    <row r="201" spans="2:5">
      <c r="B201" s="1130"/>
      <c r="C201" s="1126" t="s">
        <v>35</v>
      </c>
      <c r="D201" s="1126"/>
      <c r="E201" s="12">
        <f>ECSF!J30</f>
        <v>0</v>
      </c>
    </row>
    <row r="202" spans="2:5" ht="15" customHeight="1">
      <c r="B202" s="1130"/>
      <c r="C202" s="1126" t="s">
        <v>37</v>
      </c>
      <c r="D202" s="1126"/>
      <c r="E202" s="12">
        <f>ECSF!J31</f>
        <v>0</v>
      </c>
    </row>
    <row r="203" spans="2:5">
      <c r="B203" s="1130"/>
      <c r="C203" s="1126" t="s">
        <v>39</v>
      </c>
      <c r="D203" s="1126"/>
      <c r="E203" s="12">
        <f>ECSF!J32</f>
        <v>0</v>
      </c>
    </row>
    <row r="204" spans="2:5" ht="15" customHeight="1">
      <c r="B204" s="1130"/>
      <c r="C204" s="1129" t="s">
        <v>46</v>
      </c>
      <c r="D204" s="1129"/>
      <c r="E204" s="11">
        <f>ECSF!J34</f>
        <v>1482592.82</v>
      </c>
    </row>
    <row r="205" spans="2:5" ht="15" customHeight="1">
      <c r="B205" s="1130"/>
      <c r="C205" s="1129" t="s">
        <v>48</v>
      </c>
      <c r="D205" s="1129"/>
      <c r="E205" s="11">
        <f>ECSF!J36</f>
        <v>0</v>
      </c>
    </row>
    <row r="206" spans="2:5" ht="15" customHeight="1">
      <c r="B206" s="1130"/>
      <c r="C206" s="1126" t="s">
        <v>49</v>
      </c>
      <c r="D206" s="1126"/>
      <c r="E206" s="12">
        <f>ECSF!J38</f>
        <v>0</v>
      </c>
    </row>
    <row r="207" spans="2:5" ht="15" customHeight="1">
      <c r="B207" s="1130"/>
      <c r="C207" s="1126" t="s">
        <v>50</v>
      </c>
      <c r="D207" s="1126"/>
      <c r="E207" s="12">
        <f>ECSF!J39</f>
        <v>0</v>
      </c>
    </row>
    <row r="208" spans="2:5" ht="15" customHeight="1">
      <c r="B208" s="1130"/>
      <c r="C208" s="1126" t="s">
        <v>51</v>
      </c>
      <c r="D208" s="1126"/>
      <c r="E208" s="12">
        <f>ECSF!J40</f>
        <v>0</v>
      </c>
    </row>
    <row r="209" spans="2:5" ht="15" customHeight="1">
      <c r="B209" s="1130"/>
      <c r="C209" s="1129" t="s">
        <v>52</v>
      </c>
      <c r="D209" s="1129"/>
      <c r="E209" s="11">
        <f>ECSF!J42</f>
        <v>1482592.82</v>
      </c>
    </row>
    <row r="210" spans="2:5">
      <c r="B210" s="1130"/>
      <c r="C210" s="1126" t="s">
        <v>53</v>
      </c>
      <c r="D210" s="1126"/>
      <c r="E210" s="12">
        <f>ECSF!J44</f>
        <v>0</v>
      </c>
    </row>
    <row r="211" spans="2:5" ht="15" customHeight="1">
      <c r="B211" s="1130"/>
      <c r="C211" s="1126" t="s">
        <v>54</v>
      </c>
      <c r="D211" s="1126"/>
      <c r="E211" s="12">
        <f>ECSF!J45</f>
        <v>1482592.82</v>
      </c>
    </row>
    <row r="212" spans="2:5">
      <c r="B212" s="1130"/>
      <c r="C212" s="1126" t="s">
        <v>55</v>
      </c>
      <c r="D212" s="1126"/>
      <c r="E212" s="12">
        <f>ECSF!J46</f>
        <v>0</v>
      </c>
    </row>
    <row r="213" spans="2:5" ht="15" customHeight="1">
      <c r="B213" s="1130"/>
      <c r="C213" s="1126" t="s">
        <v>56</v>
      </c>
      <c r="D213" s="1126"/>
      <c r="E213" s="12">
        <f>ECSF!J47</f>
        <v>0</v>
      </c>
    </row>
    <row r="214" spans="2:5">
      <c r="B214" s="1130"/>
      <c r="C214" s="1126" t="s">
        <v>57</v>
      </c>
      <c r="D214" s="1126"/>
      <c r="E214" s="12">
        <f>ECSF!J48</f>
        <v>0</v>
      </c>
    </row>
    <row r="215" spans="2:5">
      <c r="B215" s="1130"/>
      <c r="C215" s="1129" t="s">
        <v>58</v>
      </c>
      <c r="D215" s="1129"/>
      <c r="E215" s="11">
        <f>ECSF!J50</f>
        <v>0</v>
      </c>
    </row>
    <row r="216" spans="2:5">
      <c r="B216" s="1130"/>
      <c r="C216" s="1126" t="s">
        <v>59</v>
      </c>
      <c r="D216" s="1126"/>
      <c r="E216" s="12">
        <f>ECSF!J52</f>
        <v>0</v>
      </c>
    </row>
    <row r="217" spans="2:5" ht="15.75" thickBot="1">
      <c r="B217" s="1131"/>
      <c r="C217" s="1126" t="s">
        <v>60</v>
      </c>
      <c r="D217" s="1126"/>
      <c r="E217" s="12">
        <f>ECSF!J53</f>
        <v>0</v>
      </c>
    </row>
    <row r="218" spans="2:5">
      <c r="C218" s="1134" t="s">
        <v>73</v>
      </c>
      <c r="D218" s="5" t="s">
        <v>63</v>
      </c>
      <c r="E218" s="15" t="str">
        <f>ECSF!C60</f>
        <v>M. en C. Andrés Salvador Casillas Barajas</v>
      </c>
    </row>
    <row r="219" spans="2:5">
      <c r="C219" s="1135"/>
      <c r="D219" s="5" t="s">
        <v>64</v>
      </c>
      <c r="E219" s="15" t="str">
        <f>ECSF!C61</f>
        <v xml:space="preserve">Encargado de Rectoría de la Universidad Tecnológica del Norte de Guanajuato                                                                                               </v>
      </c>
    </row>
    <row r="220" spans="2:5">
      <c r="C220" s="1135" t="s">
        <v>72</v>
      </c>
      <c r="D220" s="5" t="s">
        <v>63</v>
      </c>
      <c r="E220" s="15" t="str">
        <f>ECSF!G60</f>
        <v>MAE. Loth Mariano Pérez Camacho</v>
      </c>
    </row>
    <row r="221" spans="2:5">
      <c r="C221" s="1135"/>
      <c r="D221" s="5" t="s">
        <v>64</v>
      </c>
      <c r="E221" s="15" t="str">
        <f>ECSF!G61</f>
        <v>Encargado de Secretaría Administrativa de la Universidad Tecnológica del Norte de Guanajuato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23</vt:i4>
      </vt:variant>
    </vt:vector>
  </HeadingPairs>
  <TitlesOfParts>
    <vt:vector size="59" baseType="lpstr">
      <vt:lpstr>Portada</vt:lpstr>
      <vt:lpstr>INDICE (2)</vt:lpstr>
      <vt:lpstr>ESF</vt:lpstr>
      <vt:lpstr>EA</vt:lpstr>
      <vt:lpstr>EA (2)</vt:lpstr>
      <vt:lpstr>EVHP</vt:lpstr>
      <vt:lpstr>EFE</vt:lpstr>
      <vt:lpstr>ECSF</vt:lpstr>
      <vt:lpstr>PT_ESF_ECSF</vt:lpstr>
      <vt:lpstr>EAA</vt:lpstr>
      <vt:lpstr>EADP</vt:lpstr>
      <vt:lpstr>PC</vt:lpstr>
      <vt:lpstr>EAI</vt:lpstr>
      <vt:lpstr>CAdmon</vt:lpstr>
      <vt:lpstr>CTG</vt:lpstr>
      <vt:lpstr>COG</vt:lpstr>
      <vt:lpstr>CFG</vt:lpstr>
      <vt:lpstr>EN</vt:lpstr>
      <vt:lpstr>ID</vt:lpstr>
      <vt:lpstr>IPF</vt:lpstr>
      <vt:lpstr>CProg</vt:lpstr>
      <vt:lpstr>PyPI</vt:lpstr>
      <vt:lpstr>IR</vt:lpstr>
      <vt:lpstr>NOTAS</vt:lpstr>
      <vt:lpstr>RBM2</vt:lpstr>
      <vt:lpstr>RBI2</vt:lpstr>
      <vt:lpstr>Ayudas</vt:lpstr>
      <vt:lpstr>Rel Cta Banc</vt:lpstr>
      <vt:lpstr>Esq Bur</vt:lpstr>
      <vt:lpstr>DET SUB ING 02</vt:lpstr>
      <vt:lpstr>REP MEN SUB 02</vt:lpstr>
      <vt:lpstr>ING. PROPIOS</vt:lpstr>
      <vt:lpstr>A1 Balanza de Comprobacion (2)</vt:lpstr>
      <vt:lpstr>NOTAS2</vt:lpstr>
      <vt:lpstr>Hoja1</vt:lpstr>
      <vt:lpstr>Hoja2</vt:lpstr>
      <vt:lpstr>Portada!A_impresión_IM</vt:lpstr>
      <vt:lpstr>'A1 Balanza de Comprobacion (2)'!Área_de_impresión</vt:lpstr>
      <vt:lpstr>Ayudas!Área_de_impresión</vt:lpstr>
      <vt:lpstr>'DET SUB ING 02'!Área_de_impresión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EN!Área_de_impresión</vt:lpstr>
      <vt:lpstr>ESF!Área_de_impresión</vt:lpstr>
      <vt:lpstr>EVHP!Área_de_impresión</vt:lpstr>
      <vt:lpstr>ID!Área_de_impresión</vt:lpstr>
      <vt:lpstr>'ING. PROPIOS'!Área_de_impresión</vt:lpstr>
      <vt:lpstr>IPF!Área_de_impresión</vt:lpstr>
      <vt:lpstr>NOTAS!Área_de_impresión</vt:lpstr>
      <vt:lpstr>NOTAS2!Área_de_impresión</vt:lpstr>
      <vt:lpstr>PC!Área_de_impresión</vt:lpstr>
      <vt:lpstr>Portada!Área_de_impresión</vt:lpstr>
      <vt:lpstr>'RBI2'!Área_de_impresión</vt:lpstr>
      <vt:lpstr>'RBM2'!Área_de_impresión</vt:lpstr>
      <vt:lpstr>'Rel Cta Banc'!Área_de_impresión</vt:lpstr>
      <vt:lpstr>NOTAS2!Títulos_a_imprimir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2021-07-07T17:33:02Z</cp:lastPrinted>
  <dcterms:created xsi:type="dcterms:W3CDTF">2014-01-27T16:27:43Z</dcterms:created>
  <dcterms:modified xsi:type="dcterms:W3CDTF">2021-07-08T16:35:37Z</dcterms:modified>
</cp:coreProperties>
</file>